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mx\Desktop\"/>
    </mc:Choice>
  </mc:AlternateContent>
  <xr:revisionPtr revIDLastSave="0" documentId="13_ncr:1_{C319338D-F3EE-4AB8-9FC7-8F7AAEC6A1F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8" i="1" l="1"/>
  <c r="H78" i="1"/>
  <c r="G78" i="1"/>
  <c r="F78" i="1"/>
  <c r="D78" i="1"/>
  <c r="A78" i="1"/>
  <c r="J77" i="1"/>
  <c r="H77" i="1"/>
  <c r="G77" i="1"/>
  <c r="F77" i="1"/>
  <c r="D77" i="1"/>
  <c r="A77" i="1"/>
  <c r="J76" i="1"/>
  <c r="H76" i="1"/>
  <c r="G76" i="1"/>
  <c r="F76" i="1"/>
  <c r="D76" i="1"/>
  <c r="A76" i="1"/>
  <c r="J75" i="1"/>
  <c r="H75" i="1"/>
  <c r="G75" i="1"/>
  <c r="F75" i="1"/>
  <c r="D75" i="1"/>
  <c r="A75" i="1"/>
  <c r="J74" i="1"/>
  <c r="H74" i="1"/>
  <c r="G74" i="1"/>
  <c r="F74" i="1"/>
  <c r="D74" i="1"/>
  <c r="A74" i="1"/>
  <c r="J73" i="1"/>
  <c r="H73" i="1"/>
  <c r="G73" i="1"/>
  <c r="F73" i="1"/>
  <c r="D73" i="1"/>
  <c r="A73" i="1"/>
  <c r="J72" i="1"/>
  <c r="H72" i="1"/>
  <c r="G72" i="1"/>
  <c r="F72" i="1"/>
  <c r="D72" i="1"/>
  <c r="A72" i="1"/>
  <c r="J71" i="1"/>
  <c r="H71" i="1"/>
  <c r="G71" i="1"/>
  <c r="F71" i="1"/>
  <c r="D71" i="1"/>
  <c r="A71" i="1"/>
  <c r="J70" i="1"/>
  <c r="H70" i="1"/>
  <c r="G70" i="1"/>
  <c r="F70" i="1"/>
  <c r="D70" i="1"/>
  <c r="A70" i="1"/>
  <c r="J69" i="1"/>
  <c r="H69" i="1"/>
  <c r="G69" i="1"/>
  <c r="F69" i="1"/>
  <c r="D69" i="1"/>
  <c r="A69" i="1"/>
  <c r="J68" i="1"/>
  <c r="H68" i="1"/>
  <c r="G68" i="1"/>
  <c r="F68" i="1"/>
  <c r="D68" i="1"/>
  <c r="A68" i="1"/>
  <c r="J67" i="1"/>
  <c r="H67" i="1"/>
  <c r="G67" i="1"/>
  <c r="F67" i="1"/>
  <c r="D67" i="1"/>
  <c r="A67" i="1"/>
  <c r="J65" i="1"/>
  <c r="G65" i="1"/>
  <c r="F65" i="1"/>
  <c r="A65" i="1"/>
  <c r="J64" i="1"/>
  <c r="G64" i="1"/>
  <c r="F64" i="1"/>
  <c r="A64" i="1"/>
  <c r="J63" i="1"/>
  <c r="G63" i="1"/>
  <c r="F63" i="1"/>
  <c r="A63" i="1"/>
  <c r="J62" i="1"/>
  <c r="G62" i="1"/>
  <c r="F62" i="1"/>
  <c r="A62" i="1"/>
  <c r="J61" i="1"/>
  <c r="G61" i="1"/>
  <c r="F61" i="1"/>
  <c r="A61" i="1"/>
  <c r="J60" i="1"/>
  <c r="H60" i="1"/>
  <c r="G60" i="1"/>
  <c r="F60" i="1"/>
  <c r="A60" i="1"/>
  <c r="J59" i="1"/>
  <c r="I59" i="1"/>
  <c r="H59" i="1"/>
  <c r="G59" i="1"/>
  <c r="F59" i="1"/>
  <c r="A59" i="1"/>
  <c r="J58" i="1"/>
  <c r="I58" i="1"/>
  <c r="H58" i="1"/>
  <c r="G58" i="1"/>
  <c r="F58" i="1"/>
  <c r="A58" i="1"/>
  <c r="J57" i="1"/>
  <c r="I57" i="1"/>
  <c r="H57" i="1"/>
  <c r="G57" i="1"/>
  <c r="F57" i="1"/>
  <c r="A57" i="1"/>
  <c r="J56" i="1"/>
  <c r="I56" i="1"/>
  <c r="H56" i="1"/>
  <c r="G56" i="1"/>
  <c r="F56" i="1"/>
  <c r="A56" i="1"/>
  <c r="J55" i="1"/>
  <c r="I55" i="1"/>
  <c r="H55" i="1"/>
  <c r="G55" i="1"/>
  <c r="F55" i="1"/>
  <c r="A55" i="1"/>
  <c r="J54" i="1"/>
  <c r="I54" i="1"/>
  <c r="H54" i="1"/>
  <c r="G54" i="1"/>
  <c r="F54" i="1"/>
  <c r="A54" i="1"/>
  <c r="I52" i="1"/>
  <c r="H52" i="1"/>
  <c r="G52" i="1"/>
  <c r="F52" i="1"/>
  <c r="I51" i="1"/>
  <c r="H51" i="1"/>
  <c r="G51" i="1"/>
  <c r="F51" i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F47" i="1"/>
  <c r="J46" i="1"/>
  <c r="I46" i="1"/>
  <c r="H46" i="1"/>
  <c r="G46" i="1"/>
  <c r="F46" i="1"/>
  <c r="A46" i="1"/>
  <c r="J45" i="1"/>
  <c r="I45" i="1"/>
  <c r="H45" i="1"/>
  <c r="G45" i="1"/>
  <c r="F45" i="1"/>
  <c r="J44" i="1"/>
  <c r="I44" i="1"/>
  <c r="H44" i="1"/>
  <c r="G44" i="1"/>
  <c r="F44" i="1"/>
  <c r="J43" i="1"/>
  <c r="I43" i="1"/>
  <c r="H43" i="1"/>
  <c r="G43" i="1"/>
  <c r="F43" i="1"/>
  <c r="J42" i="1"/>
  <c r="I42" i="1"/>
  <c r="H42" i="1"/>
  <c r="G42" i="1"/>
  <c r="F42" i="1"/>
  <c r="J41" i="1"/>
  <c r="I41" i="1"/>
  <c r="H41" i="1"/>
  <c r="G41" i="1"/>
  <c r="F41" i="1"/>
  <c r="I39" i="1"/>
  <c r="H39" i="1"/>
  <c r="G39" i="1"/>
  <c r="F39" i="1"/>
  <c r="J38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J34" i="1"/>
  <c r="I34" i="1"/>
  <c r="H34" i="1"/>
  <c r="G34" i="1"/>
  <c r="F34" i="1"/>
  <c r="A34" i="1"/>
  <c r="J33" i="1"/>
  <c r="I33" i="1"/>
  <c r="G33" i="1"/>
  <c r="F33" i="1"/>
  <c r="A33" i="1"/>
  <c r="J32" i="1"/>
  <c r="I32" i="1"/>
  <c r="H32" i="1"/>
  <c r="G32" i="1"/>
  <c r="F32" i="1"/>
  <c r="J31" i="1"/>
  <c r="I31" i="1"/>
  <c r="H31" i="1"/>
  <c r="G31" i="1"/>
  <c r="F31" i="1"/>
  <c r="J30" i="1"/>
  <c r="I30" i="1"/>
  <c r="H30" i="1"/>
  <c r="G30" i="1"/>
  <c r="F30" i="1"/>
  <c r="J29" i="1"/>
  <c r="I29" i="1"/>
  <c r="H29" i="1"/>
  <c r="G29" i="1"/>
  <c r="F29" i="1"/>
  <c r="J28" i="1"/>
  <c r="I28" i="1"/>
  <c r="H28" i="1"/>
  <c r="G28" i="1"/>
  <c r="F28" i="1"/>
  <c r="I26" i="1"/>
  <c r="G26" i="1"/>
  <c r="F26" i="1"/>
  <c r="I25" i="1"/>
  <c r="G25" i="1"/>
  <c r="F25" i="1"/>
  <c r="I24" i="1"/>
  <c r="H24" i="1"/>
  <c r="G24" i="1"/>
  <c r="F24" i="1"/>
  <c r="I23" i="1"/>
  <c r="H23" i="1"/>
  <c r="G23" i="1"/>
  <c r="F23" i="1"/>
  <c r="I22" i="1"/>
  <c r="H22" i="1"/>
  <c r="G22" i="1"/>
  <c r="F22" i="1"/>
  <c r="J21" i="1"/>
  <c r="I21" i="1"/>
  <c r="G21" i="1"/>
  <c r="F21" i="1"/>
  <c r="A21" i="1"/>
  <c r="J20" i="1"/>
  <c r="I20" i="1"/>
  <c r="H20" i="1"/>
  <c r="G20" i="1"/>
  <c r="F20" i="1"/>
  <c r="A20" i="1"/>
  <c r="J19" i="1"/>
  <c r="I19" i="1"/>
  <c r="H19" i="1"/>
  <c r="G19" i="1"/>
  <c r="F19" i="1"/>
  <c r="J18" i="1"/>
  <c r="I18" i="1"/>
  <c r="H18" i="1"/>
  <c r="G18" i="1"/>
  <c r="F18" i="1"/>
  <c r="J17" i="1"/>
  <c r="I17" i="1"/>
  <c r="H17" i="1"/>
  <c r="G17" i="1"/>
  <c r="F17" i="1"/>
  <c r="J16" i="1"/>
  <c r="I16" i="1"/>
  <c r="H16" i="1"/>
  <c r="G16" i="1"/>
  <c r="F16" i="1"/>
  <c r="J15" i="1"/>
  <c r="I15" i="1"/>
  <c r="H15" i="1"/>
  <c r="G15" i="1"/>
  <c r="F15" i="1"/>
  <c r="J13" i="1"/>
  <c r="I13" i="1"/>
  <c r="H13" i="1"/>
  <c r="G13" i="1"/>
  <c r="F13" i="1"/>
  <c r="J12" i="1"/>
  <c r="I12" i="1"/>
  <c r="H12" i="1"/>
  <c r="G12" i="1"/>
  <c r="F12" i="1"/>
  <c r="J11" i="1"/>
  <c r="I11" i="1"/>
  <c r="H11" i="1"/>
  <c r="G11" i="1"/>
  <c r="F11" i="1"/>
  <c r="J10" i="1"/>
  <c r="I10" i="1"/>
  <c r="H10" i="1"/>
  <c r="G10" i="1"/>
  <c r="F10" i="1"/>
  <c r="J9" i="1"/>
  <c r="I9" i="1"/>
  <c r="H9" i="1"/>
  <c r="G9" i="1"/>
  <c r="F9" i="1"/>
  <c r="J8" i="1"/>
  <c r="I8" i="1"/>
  <c r="H8" i="1"/>
  <c r="G8" i="1"/>
  <c r="F8" i="1"/>
  <c r="J7" i="1"/>
  <c r="G7" i="1"/>
  <c r="F7" i="1"/>
  <c r="J6" i="1"/>
  <c r="I6" i="1"/>
  <c r="H6" i="1"/>
  <c r="G6" i="1"/>
  <c r="F6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<sst xmlns="http://schemas.openxmlformats.org/spreadsheetml/2006/main" count="208" uniqueCount="48">
  <si>
    <t xml:space="preserve"> </t>
  </si>
  <si>
    <t>Up to date price list 01.06.23</t>
  </si>
  <si>
    <r>
      <rPr>
        <b/>
        <sz val="24"/>
        <color rgb="FF000000"/>
        <rFont val="&quot;Times New Roman&quot;"/>
      </rPr>
      <t>Progect</t>
    </r>
    <r>
      <rPr>
        <b/>
        <sz val="24"/>
        <color rgb="FF000000"/>
        <rFont val="&quot;Times New Roman&quot;"/>
      </rPr>
      <t xml:space="preserve"> 
HASAN BEY RESIDENCE</t>
    </r>
  </si>
  <si>
    <t>TYPE</t>
  </si>
  <si>
    <t>VIEW</t>
  </si>
  <si>
    <t>FACADE OF THE APARTMENT</t>
  </si>
  <si>
    <t>ROOMS</t>
  </si>
  <si>
    <t>FLOOR</t>
  </si>
  <si>
    <t>Brutto м2</t>
  </si>
  <si>
    <t>Netto м2</t>
  </si>
  <si>
    <t>№ build</t>
  </si>
  <si>
    <t>№ fact</t>
  </si>
  <si>
    <t>Price</t>
  </si>
  <si>
    <t>Ground Floor</t>
  </si>
  <si>
    <t>T05</t>
  </si>
  <si>
    <t>street</t>
  </si>
  <si>
    <t>S</t>
  </si>
  <si>
    <t>1+1</t>
  </si>
  <si>
    <t xml:space="preserve">Ground Floor									</t>
  </si>
  <si>
    <t>T06</t>
  </si>
  <si>
    <t>T07</t>
  </si>
  <si>
    <t>9</t>
  </si>
  <si>
    <t>2+1</t>
  </si>
  <si>
    <t>T02</t>
  </si>
  <si>
    <t>T03</t>
  </si>
  <si>
    <t>T08</t>
  </si>
  <si>
    <t>T012</t>
  </si>
  <si>
    <t>Zero Floor</t>
  </si>
  <si>
    <t>T01</t>
  </si>
  <si>
    <t>pool</t>
  </si>
  <si>
    <t>N-E</t>
  </si>
  <si>
    <t>FLOOR 0</t>
  </si>
  <si>
    <t>yard</t>
  </si>
  <si>
    <t>N-W</t>
  </si>
  <si>
    <t>N</t>
  </si>
  <si>
    <t>T04</t>
  </si>
  <si>
    <t>S-W</t>
  </si>
  <si>
    <t>Е</t>
  </si>
  <si>
    <t>SOLD</t>
  </si>
  <si>
    <t>First Floor</t>
  </si>
  <si>
    <t>pool </t>
  </si>
  <si>
    <t>FLOOR 1</t>
  </si>
  <si>
    <t>Second Floor</t>
  </si>
  <si>
    <t>FLOOR 2</t>
  </si>
  <si>
    <t>Third  Floor</t>
  </si>
  <si>
    <t>FLOOR 3</t>
  </si>
  <si>
    <t>Fourth Floor</t>
  </si>
  <si>
    <t>FLOOR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</si>
</sst>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]#,##0.00"/>
    <numFmt numFmtId="165" formatCode="[$€]#,##0"/>
    <numFmt numFmtId="166" formatCode="[$$]#,##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</font>
    <font>
      <b/>
      <sz val="12"/>
      <color theme="1"/>
      <name val="Times New Roman"/>
    </font>
    <font>
      <b/>
      <sz val="14"/>
      <color theme="1"/>
      <name val="Times New Roman"/>
    </font>
    <font>
      <sz val="10"/>
      <name val="Arial"/>
    </font>
    <font>
      <b/>
      <sz val="18"/>
      <color theme="1"/>
      <name val="Times New Roman"/>
    </font>
    <font>
      <b/>
      <sz val="24"/>
      <color rgb="FF000000"/>
      <name val="&quot;Times New Roman&quot;"/>
    </font>
    <font>
      <sz val="12"/>
      <color theme="1"/>
      <name val="&quot;Times New Roman&quot;"/>
    </font>
    <font>
      <b/>
      <sz val="14"/>
      <color theme="0"/>
      <name val="Times New Roman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4"/>
      <color rgb="FFFFFFFF"/>
      <name val="Times New Roman"/>
    </font>
    <font>
      <b/>
      <sz val="12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9999"/>
        <bgColor rgb="FF999999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4" fillId="0" borderId="2" xfId="0" applyFont="1" applyBorder="1"/>
    <xf numFmtId="49" fontId="5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/>
    <xf numFmtId="0" fontId="1" fillId="0" borderId="0" xfId="0" applyFont="1"/>
    <xf numFmtId="0" fontId="0" fillId="0" borderId="0" xfId="0"/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164" fontId="3" fillId="3" borderId="4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 applyAlignment="1">
      <alignment horizontal="center" vertical="center" textRotation="180" wrapText="1"/>
    </xf>
    <xf numFmtId="49" fontId="7" fillId="5" borderId="5" xfId="0" applyNumberFormat="1" applyFont="1" applyFill="1" applyBorder="1" applyAlignment="1">
      <alignment horizontal="right" wrapText="1"/>
    </xf>
    <xf numFmtId="49" fontId="1" fillId="6" borderId="4" xfId="0" applyNumberFormat="1" applyFont="1" applyFill="1" applyBorder="1" applyAlignment="1">
      <alignment horizontal="center" wrapText="1"/>
    </xf>
    <xf numFmtId="164" fontId="8" fillId="7" borderId="4" xfId="0" applyNumberFormat="1" applyFont="1" applyFill="1" applyBorder="1" applyAlignment="1">
      <alignment horizontal="center" wrapText="1"/>
    </xf>
    <xf numFmtId="0" fontId="4" fillId="0" borderId="7" xfId="0" applyFont="1" applyBorder="1"/>
    <xf numFmtId="0" fontId="7" fillId="5" borderId="5" xfId="0" applyFont="1" applyFill="1" applyBorder="1" applyAlignment="1">
      <alignment horizontal="right" wrapText="1"/>
    </xf>
    <xf numFmtId="0" fontId="1" fillId="5" borderId="4" xfId="0" applyFont="1" applyFill="1" applyBorder="1" applyAlignment="1">
      <alignment horizontal="right" wrapText="1"/>
    </xf>
    <xf numFmtId="165" fontId="9" fillId="0" borderId="4" xfId="0" applyNumberFormat="1" applyFont="1" applyBorder="1" applyAlignment="1">
      <alignment horizontal="center"/>
    </xf>
    <xf numFmtId="0" fontId="4" fillId="0" borderId="5" xfId="0" applyFont="1" applyBorder="1"/>
    <xf numFmtId="0" fontId="10" fillId="8" borderId="4" xfId="0" applyFont="1" applyFill="1" applyBorder="1" applyAlignment="1">
      <alignment horizontal="right"/>
    </xf>
    <xf numFmtId="0" fontId="1" fillId="8" borderId="4" xfId="0" applyFont="1" applyFill="1" applyBorder="1" applyAlignment="1">
      <alignment horizontal="right" wrapText="1"/>
    </xf>
    <xf numFmtId="166" fontId="8" fillId="7" borderId="4" xfId="0" applyNumberFormat="1" applyFont="1" applyFill="1" applyBorder="1" applyAlignment="1">
      <alignment horizontal="center"/>
    </xf>
    <xf numFmtId="164" fontId="11" fillId="7" borderId="4" xfId="0" applyNumberFormat="1" applyFont="1" applyFill="1" applyBorder="1" applyAlignment="1">
      <alignment horizontal="center" wrapText="1"/>
    </xf>
    <xf numFmtId="166" fontId="11" fillId="7" borderId="4" xfId="0" applyNumberFormat="1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 textRotation="180" wrapText="1"/>
    </xf>
    <xf numFmtId="49" fontId="1" fillId="6" borderId="1" xfId="0" applyNumberFormat="1" applyFont="1" applyFill="1" applyBorder="1" applyAlignment="1">
      <alignment horizontal="center" wrapText="1"/>
    </xf>
    <xf numFmtId="49" fontId="12" fillId="5" borderId="4" xfId="0" applyNumberFormat="1" applyFont="1" applyFill="1" applyBorder="1" applyAlignment="1">
      <alignment horizontal="center"/>
    </xf>
    <xf numFmtId="49" fontId="12" fillId="8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22" workbookViewId="0">
      <selection activeCell="J29" sqref="J29"/>
    </sheetView>
  </sheetViews>
  <sheetFormatPr defaultRowHeight="15"/>
  <cols>
    <col min="10" max="10" width="12" bestFit="1" customWidth="1"/>
  </cols>
  <sheetData>
    <row r="1" spans="1:11" ht="18.75">
      <c r="A1" s="2"/>
      <c r="B1" s="3"/>
      <c r="C1" s="3"/>
      <c r="D1" s="2"/>
      <c r="E1" s="2"/>
      <c r="F1" s="2"/>
      <c r="G1" s="2"/>
      <c r="H1" s="2"/>
      <c r="I1" s="2"/>
      <c r="J1" s="4"/>
      <c r="K1" s="5"/>
    </row>
    <row r="2" spans="1:11" ht="15.75">
      <c r="A2" s="7"/>
      <c r="B2" s="8"/>
      <c r="C2" s="9" t="s">
        <v>1</v>
      </c>
      <c r="D2" s="8"/>
      <c r="E2" s="10" t="s">
        <v>2</v>
      </c>
      <c r="F2" s="8"/>
      <c r="G2" s="8"/>
      <c r="H2" s="8"/>
      <c r="I2" s="8"/>
      <c r="J2" s="11"/>
      <c r="K2" s="12"/>
    </row>
    <row r="3" spans="1:11" ht="79.5">
      <c r="A3" s="14" t="s">
        <v>3</v>
      </c>
      <c r="B3" s="14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3"/>
    </row>
    <row r="4" spans="1:11">
      <c r="A4" s="17" t="s">
        <v>13</v>
      </c>
      <c r="B4" s="8"/>
      <c r="C4" s="8"/>
      <c r="D4" s="8"/>
      <c r="E4" s="8"/>
      <c r="F4" s="8"/>
      <c r="G4" s="8"/>
      <c r="H4" s="8"/>
      <c r="I4" s="8"/>
      <c r="J4" s="11"/>
      <c r="K4" s="6" t="s">
        <v>0</v>
      </c>
    </row>
    <row r="5" spans="1:11" ht="18.75">
      <c r="A5" t="s">
        <v>14</v>
      </c>
      <c r="B5" s="18" t="s">
        <v>15</v>
      </c>
      <c r="C5" s="18" t="s">
        <v>16</v>
      </c>
      <c r="D5" s="18" t="s">
        <v>17</v>
      </c>
      <c r="E5" s="19" t="s">
        <v>18</v>
      </c>
      <c r="F5" s="20">
        <f ca="1">IFERROR(__xludf.DUMMYFUNCTION("IMPORTRANGE(""1wt42CYbHkrzVsNlUpoQJgc0kVM6Kxet4nN7G0wwAmf4"",""E5"")"),55)</f>
        <v>55</v>
      </c>
      <c r="G5" s="20" t="str">
        <f ca="1">IFERROR(__xludf.DUMMYFUNCTION("IMPORTRANGE(""1wt42CYbHkrzVsNlUpoQJgc0kVM6Kxet4nN7G0wwAmf4"",""f5"")"),"52")</f>
        <v>52</v>
      </c>
      <c r="H5" s="21" t="str">
        <f ca="1">IFERROR(__xludf.DUMMYFUNCTION("IMPORTRANGE(""1wt42CYbHkrzVsNlUpoQJgc0kVM6Kxet4nN7G0wwAmf4"",""G5"")"),"1")</f>
        <v>1</v>
      </c>
      <c r="I5" s="21" t="str">
        <f ca="1">IFERROR(__xludf.DUMMYFUNCTION("IMPORTRANGE(""1wt42CYbHkrzVsNlUpoQJgc0kVM6Kxet4nN7G0wwAmf4"",""H5"")")," ")</f>
        <v xml:space="preserve"> </v>
      </c>
      <c r="J5" s="22" t="str">
        <f ca="1">IFERROR(__xludf.DUMMYFUNCTION("IMPORTRANGE(""1wt42CYbHkrzVsNlUpoQJgc0kVM6Kxet4nN7G0wwAmf4"",""J7"")"),"SOLD")</f>
        <v>SOLD</v>
      </c>
      <c r="K5" s="13"/>
    </row>
    <row r="6" spans="1:11" ht="18.75">
      <c r="A6" s="18" t="s">
        <v>19</v>
      </c>
      <c r="B6" s="18" t="s">
        <v>15</v>
      </c>
      <c r="C6" s="18" t="s">
        <v>16</v>
      </c>
      <c r="D6" s="18" t="s">
        <v>17</v>
      </c>
      <c r="E6" s="23"/>
      <c r="F6" s="20">
        <f ca="1">IFERROR(__xludf.DUMMYFUNCTION("IMPORTRANGE(""1wt42CYbHkrzVsNlUpoQJgc0kVM6Kxet4nN7G0wwAmf4"",""E6"")"),55)</f>
        <v>55</v>
      </c>
      <c r="G6" s="20" t="str">
        <f ca="1">IFERROR(__xludf.DUMMYFUNCTION("IMPORTRANGE(""1wt42CYbHkrzVsNlUpoQJgc0kVM6Kxet4nN7G0wwAmf4"",""f6"")"),"52")</f>
        <v>52</v>
      </c>
      <c r="H6" s="21" t="str">
        <f ca="1">IFERROR(__xludf.DUMMYFUNCTION("IMPORTRANGE(""1wt42CYbHkrzVsNlUpoQJgc0kVM6Kxet4nN7G0wwAmf4"",""G6"")"),"10")</f>
        <v>10</v>
      </c>
      <c r="I6" s="21" t="str">
        <f ca="1">IFERROR(__xludf.DUMMYFUNCTION("IMPORTRANGE(""1wt42CYbHkrzVsNlUpoQJgc0kVM6Kxet4nN7G0wwAmf4"",""H6"")")," ")</f>
        <v xml:space="preserve"> </v>
      </c>
      <c r="J6" s="22" t="str">
        <f ca="1">IFERROR(__xludf.DUMMYFUNCTION("IMPORTRANGE(""1wt42CYbHkrzVsNlUpoQJgc0kVM6Kxet4nN7G0wwAmf4"",""J6"")"),"SOLD")</f>
        <v>SOLD</v>
      </c>
      <c r="K6" s="13"/>
    </row>
    <row r="7" spans="1:11" ht="18.75">
      <c r="A7" s="18" t="s">
        <v>20</v>
      </c>
      <c r="B7" s="18" t="s">
        <v>15</v>
      </c>
      <c r="C7" s="18" t="s">
        <v>16</v>
      </c>
      <c r="D7" s="18" t="s">
        <v>17</v>
      </c>
      <c r="E7" s="23"/>
      <c r="F7" s="24">
        <f ca="1">IFERROR(__xludf.DUMMYFUNCTION("IMPORTRANGE(""1wt42CYbHkrzVsNlUpoQJgc0kVM6Kxet4nN7G0wwAmf4"",""E7"")"),55)</f>
        <v>55</v>
      </c>
      <c r="G7" s="20" t="str">
        <f ca="1">IFERROR(__xludf.DUMMYFUNCTION("IMPORTRANGE(""1wt42CYbHkrzVsNlUpoQJgc0kVM6Kxet4nN7G0wwAmf4"",""f7"")"),"52")</f>
        <v>52</v>
      </c>
      <c r="H7" s="21" t="s">
        <v>21</v>
      </c>
      <c r="I7" s="21" t="s">
        <v>21</v>
      </c>
      <c r="J7" s="22" t="str">
        <f ca="1">IFERROR(__xludf.DUMMYFUNCTION("IMPORTRANGE(""1wt42CYbHkrzVsNlUpoQJgc0kVM6Kxet4nN7G0wwAmf4"",""J7"")"),"SOLD")</f>
        <v>SOLD</v>
      </c>
      <c r="K7" s="13"/>
    </row>
    <row r="8" spans="1:11" ht="18.75">
      <c r="A8" t="s">
        <v>19</v>
      </c>
      <c r="B8" s="18" t="s">
        <v>15</v>
      </c>
      <c r="C8" s="18" t="s">
        <v>16</v>
      </c>
      <c r="D8" s="18" t="s">
        <v>22</v>
      </c>
      <c r="E8" s="23"/>
      <c r="F8" s="24">
        <f ca="1">IFERROR(__xludf.DUMMYFUNCTION("IMPORTRANGE(""1wt42CYbHkrzVsNlUpoQJgc0kVM6Kxet4nN7G0wwAmf4"",""E8"")"),72)</f>
        <v>72</v>
      </c>
      <c r="G8" s="24">
        <f ca="1">IFERROR(__xludf.DUMMYFUNCTION("IMPORTRANGE(""1wt42CYbHkrzVsNlUpoQJgc0kVM6Kxet4nN7G0wwAmf4"",""f8"")"),67)</f>
        <v>67</v>
      </c>
      <c r="H8" s="21" t="str">
        <f ca="1">IFERROR(__xludf.DUMMYFUNCTION("IMPORTRANGE(""1wt42CYbHkrzVsNlUpoQJgc0kVM6Kxet4nN7G0wwAmf4"",""G8"")"),"3")</f>
        <v>3</v>
      </c>
      <c r="I8" s="21" t="str">
        <f ca="1">IFERROR(__xludf.DUMMYFUNCTION("IMPORTRANGE(""1wt42CYbHkrzVsNlUpoQJgc0kVM6Kxet4nN7G0wwAmf4"",""H8"")"),"3")</f>
        <v>3</v>
      </c>
      <c r="J8" s="22" t="str">
        <f ca="1">IFERROR(__xludf.DUMMYFUNCTION("IMPORTRANGE(""1wt42CYbHkrzVsNlUpoQJgc0kVM6Kxet4nN7G0wwAmf4"",""J7"")"),"SOLD")</f>
        <v>SOLD</v>
      </c>
      <c r="K8" s="13"/>
    </row>
    <row r="9" spans="1:11" ht="18.75">
      <c r="A9" s="25" t="s">
        <v>23</v>
      </c>
      <c r="B9" s="25"/>
      <c r="C9" s="25"/>
      <c r="D9" s="25" t="s">
        <v>17</v>
      </c>
      <c r="E9" s="23"/>
      <c r="F9" s="24">
        <f ca="1">IFERROR(__xludf.DUMMYFUNCTION("IMPORTRANGE(""1wt42CYbHkrzVsNlUpoQJgc0kVM6Kxet4nN7G0wwAmf4"",""E9"")"),50)</f>
        <v>50</v>
      </c>
      <c r="G9" s="20" t="str">
        <f ca="1">IFERROR(__xludf.DUMMYFUNCTION("IMPORTRANGE(""1wt42CYbHkrzVsNlUpoQJgc0kVM6Kxet4nN7G0wwAmf4"",""f9"")"),"47")</f>
        <v>47</v>
      </c>
      <c r="H9" s="21" t="str">
        <f ca="1">IFERROR(__xludf.DUMMYFUNCTION("IMPORTRANGE(""1wt42CYbHkrzVsNlUpoQJgc0kVM6Kxet4nN7G0wwAmf4"",""G9"")"),"4")</f>
        <v>4</v>
      </c>
      <c r="I9" s="21" t="str">
        <f ca="1">IFERROR(__xludf.DUMMYFUNCTION("IMPORTRANGE(""1wt42CYbHkrzVsNlUpoQJgc0kVM6Kxet4nN7G0wwAmf4"",""H9"")")," ")</f>
        <v xml:space="preserve"> </v>
      </c>
      <c r="J9" s="22" t="str">
        <f ca="1">IFERROR(__xludf.DUMMYFUNCTION("IMPORTRANGE(""1wt42CYbHkrzVsNlUpoQJgc0kVM6Kxet4nN7G0wwAmf4"",""J6"")"),"SOLD")</f>
        <v>SOLD</v>
      </c>
      <c r="K9" s="13"/>
    </row>
    <row r="10" spans="1:11" ht="18.75">
      <c r="A10" s="25" t="s">
        <v>24</v>
      </c>
      <c r="B10" s="25"/>
      <c r="C10" s="25"/>
      <c r="D10" s="25" t="s">
        <v>17</v>
      </c>
      <c r="E10" s="23"/>
      <c r="F10" s="24">
        <f ca="1">IFERROR(__xludf.DUMMYFUNCTION("IMPORTRANGE(""1wt42CYbHkrzVsNlUpoQJgc0kVM6Kxet4nN7G0wwAmf4"",""E10"")"),50)</f>
        <v>50</v>
      </c>
      <c r="G10" s="20" t="str">
        <f ca="1">IFERROR(__xludf.DUMMYFUNCTION("IMPORTRANGE(""1wt42CYbHkrzVsNlUpoQJgc0kVM6Kxet4nN7G0wwAmf4"",""f10"")"),"47")</f>
        <v>47</v>
      </c>
      <c r="H10" s="21" t="str">
        <f ca="1">IFERROR(__xludf.DUMMYFUNCTION("IMPORTRANGE(""1wt42CYbHkrzVsNlUpoQJgc0kVM6Kxet4nN7G0wwAmf4"",""G10"")"),"5")</f>
        <v>5</v>
      </c>
      <c r="I10" s="21" t="str">
        <f ca="1">IFERROR(__xludf.DUMMYFUNCTION("IMPORTRANGE(""1wt42CYbHkrzVsNlUpoQJgc0kVM6Kxet4nN7G0wwAmf4"",""H10"")")," ")</f>
        <v xml:space="preserve"> </v>
      </c>
      <c r="J10" s="22" t="str">
        <f ca="1">IFERROR(__xludf.DUMMYFUNCTION("IMPORTRANGE(""1wt42CYbHkrzVsNlUpoQJgc0kVM6Kxet4nN7G0wwAmf4"",""J6"")"),"SOLD")</f>
        <v>SOLD</v>
      </c>
      <c r="K10" s="13"/>
    </row>
    <row r="11" spans="1:11" ht="18.75">
      <c r="A11" t="s">
        <v>20</v>
      </c>
      <c r="B11" s="25"/>
      <c r="C11" s="25"/>
      <c r="D11" s="25" t="s">
        <v>17</v>
      </c>
      <c r="E11" s="23"/>
      <c r="F11" s="24">
        <f ca="1">IFERROR(__xludf.DUMMYFUNCTION("IMPORTRANGE(""1wt42CYbHkrzVsNlUpoQJgc0kVM6Kxet4nN7G0wwAmf4"",""E11"")"),70)</f>
        <v>70</v>
      </c>
      <c r="G11" s="24">
        <f ca="1">IFERROR(__xludf.DUMMYFUNCTION("IMPORTRANGE(""1wt42CYbHkrzVsNlUpoQJgc0kVM6Kxet4nN7G0wwAmf4"",""f11"")"),63)</f>
        <v>63</v>
      </c>
      <c r="H11" s="21" t="str">
        <f ca="1">IFERROR(__xludf.DUMMYFUNCTION("IMPORTRANGE(""1wt42CYbHkrzVsNlUpoQJgc0kVM6Kxet4nN7G0wwAmf4"",""G11"")")," ")</f>
        <v xml:space="preserve"> </v>
      </c>
      <c r="I11" s="21" t="str">
        <f ca="1">IFERROR(__xludf.DUMMYFUNCTION("IMPORTRANGE(""1wt42CYbHkrzVsNlUpoQJgc0kVM6Kxet4nN7G0wwAmf4"",""H11"")"),"4")</f>
        <v>4</v>
      </c>
      <c r="J11" s="26">
        <f ca="1">IFERROR(__xludf.DUMMYFUNCTION("IMPORTRANGE(""1wt42CYbHkrzVsNlUpoQJgc0kVM6Kxet4nN7G0wwAmf4"",""J11"")"),177100)</f>
        <v>177100</v>
      </c>
      <c r="K11" s="13"/>
    </row>
    <row r="12" spans="1:11" ht="18.75">
      <c r="A12" t="s">
        <v>25</v>
      </c>
      <c r="B12" s="25"/>
      <c r="C12" s="25"/>
      <c r="D12" s="25" t="s">
        <v>17</v>
      </c>
      <c r="E12" s="23"/>
      <c r="F12" s="24">
        <f ca="1">IFERROR(__xludf.DUMMYFUNCTION("IMPORTRANGE(""1wt42CYbHkrzVsNlUpoQJgc0kVM6Kxet4nN7G0wwAmf4"",""E12"")"),73)</f>
        <v>73</v>
      </c>
      <c r="G12" s="24">
        <f ca="1">IFERROR(__xludf.DUMMYFUNCTION("IMPORTRANGE(""1wt42CYbHkrzVsNlUpoQJgc0kVM6Kxet4nN7G0wwAmf4"",""f12"")"),66)</f>
        <v>66</v>
      </c>
      <c r="H12" s="21" t="str">
        <f ca="1">IFERROR(__xludf.DUMMYFUNCTION("IMPORTRANGE(""1wt42CYbHkrzVsNlUpoQJgc0kVM6Kxet4nN7G0wwAmf4"",""G12"")")," ")</f>
        <v xml:space="preserve"> </v>
      </c>
      <c r="I12" s="21" t="str">
        <f ca="1">IFERROR(__xludf.DUMMYFUNCTION("IMPORTRANGE(""1wt42CYbHkrzVsNlUpoQJgc0kVM6Kxet4nN7G0wwAmf4"",""H12"")"),"5")</f>
        <v>5</v>
      </c>
      <c r="J12" s="26">
        <f ca="1">IFERROR(__xludf.DUMMYFUNCTION("IMPORTRANGE(""1wt42CYbHkrzVsNlUpoQJgc0kVM6Kxet4nN7G0wwAmf4"",""J12"")"),184200)</f>
        <v>184200</v>
      </c>
      <c r="K12" s="13"/>
    </row>
    <row r="13" spans="1:11" ht="18.75">
      <c r="A13" s="25" t="s">
        <v>26</v>
      </c>
      <c r="B13" s="25"/>
      <c r="C13" s="25"/>
      <c r="D13" s="25" t="s">
        <v>17</v>
      </c>
      <c r="E13" s="27"/>
      <c r="F13" s="24">
        <f ca="1">IFERROR(__xludf.DUMMYFUNCTION("IMPORTRANGE(""1wt42CYbHkrzVsNlUpoQJgc0kVM6Kxet4nN7G0wwAmf4"",""E13"")"),65)</f>
        <v>65</v>
      </c>
      <c r="G13" s="24">
        <f ca="1">IFERROR(__xludf.DUMMYFUNCTION("IMPORTRANGE(""1wt42CYbHkrzVsNlUpoQJgc0kVM6Kxet4nN7G0wwAmf4"",""f13"")"),60)</f>
        <v>60</v>
      </c>
      <c r="H13" s="21">
        <f ca="1">IFERROR(__xludf.DUMMYFUNCTION("IMPORTRANGE(""1wt42CYbHkrzVsNlUpoQJgc0kVM6Kxet4nN7G0wwAmf4"",""G13"")"),2)</f>
        <v>2</v>
      </c>
      <c r="I13" s="21" t="str">
        <f ca="1">IFERROR(__xludf.DUMMYFUNCTION("IMPORTRANGE(""1wt42CYbHkrzVsNlUpoQJgc0kVM6Kxet4nN7G0wwAmf4"",""H13"")"),"6")</f>
        <v>6</v>
      </c>
      <c r="J13" s="22" t="str">
        <f ca="1">IFERROR(__xludf.DUMMYFUNCTION("IMPORTRANGE(""1wt42CYbHkrzVsNlUpoQJgc0kVM6Kxet4nN7G0wwAmf4"",""J6"")"),"SOLD")</f>
        <v>SOLD</v>
      </c>
      <c r="K13" s="13"/>
    </row>
    <row r="14" spans="1:11">
      <c r="A14" s="17" t="s">
        <v>27</v>
      </c>
      <c r="B14" s="8"/>
      <c r="C14" s="8"/>
      <c r="D14" s="8"/>
      <c r="E14" s="8"/>
      <c r="F14" s="8"/>
      <c r="G14" s="8"/>
      <c r="H14" s="8"/>
      <c r="I14" s="8"/>
      <c r="J14" s="11"/>
      <c r="K14" s="13"/>
    </row>
    <row r="15" spans="1:11" ht="18.75">
      <c r="A15" t="s">
        <v>28</v>
      </c>
      <c r="B15" s="18" t="s">
        <v>29</v>
      </c>
      <c r="C15" s="28" t="s">
        <v>30</v>
      </c>
      <c r="D15" s="18" t="s">
        <v>22</v>
      </c>
      <c r="E15" s="19" t="s">
        <v>31</v>
      </c>
      <c r="F15" s="24">
        <f ca="1">IFERROR(__xludf.DUMMYFUNCTION("IMPORTRANGE(""1wt42CYbHkrzVsNlUpoQJgc0kVM6Kxet4nN7G0wwAmf4"",""E15"")"),92)</f>
        <v>92</v>
      </c>
      <c r="G15" s="24">
        <f ca="1">IFERROR(__xludf.DUMMYFUNCTION("IMPORTRANGE(""1wt42CYbHkrzVsNlUpoQJgc0kVM6Kxet4nN7G0wwAmf4"",""f15"")"),85)</f>
        <v>85</v>
      </c>
      <c r="H15" s="21" t="str">
        <f ca="1">IFERROR(__xludf.DUMMYFUNCTION("IMPORTRANGE(""1wt42CYbHkrzVsNlUpoQJgc0kVM6Kxet4nN7G0wwAmf4"",""G15"")"),"12")</f>
        <v>12</v>
      </c>
      <c r="I15" s="21" t="str">
        <f ca="1">IFERROR(__xludf.DUMMYFUNCTION("IMPORTRANGE(""1wt42CYbHkrzVsNlUpoQJgc0kVM6Kxet4nN7G0wwAmf4"",""H15"")"),"12")</f>
        <v>12</v>
      </c>
      <c r="J15" s="22" t="str">
        <f ca="1">IFERROR(__xludf.DUMMYFUNCTION("IMPORTRANGE(""1wt42CYbHkrzVsNlUpoQJgc0kVM6Kxet4nN7G0wwAmf4"",""J6"")"),"SOLD")</f>
        <v>SOLD</v>
      </c>
      <c r="K15" s="13"/>
    </row>
    <row r="16" spans="1:11" ht="18.75">
      <c r="A16" s="18" t="s">
        <v>23</v>
      </c>
      <c r="B16" s="18" t="s">
        <v>32</v>
      </c>
      <c r="C16" s="18" t="s">
        <v>33</v>
      </c>
      <c r="D16" s="18" t="s">
        <v>17</v>
      </c>
      <c r="E16" s="23"/>
      <c r="F16" s="24">
        <f ca="1">IFERROR(__xludf.DUMMYFUNCTION("IMPORTRANGE(""1wt42CYbHkrzVsNlUpoQJgc0kVM6Kxet4nN7G0wwAmf4"",""E16"")"),53)</f>
        <v>53</v>
      </c>
      <c r="G16" s="24">
        <f ca="1">IFERROR(__xludf.DUMMYFUNCTION("IMPORTRANGE(""1wt42CYbHkrzVsNlUpoQJgc0kVM6Kxet4nN7G0wwAmf4"",""f16"")"),48)</f>
        <v>48</v>
      </c>
      <c r="H16" s="21" t="str">
        <f ca="1">IFERROR(__xludf.DUMMYFUNCTION("IMPORTRANGE(""1wt42CYbHkrzVsNlUpoQJgc0kVM6Kxet4nN7G0wwAmf4"",""G16"")"),"13")</f>
        <v>13</v>
      </c>
      <c r="I16" s="21" t="str">
        <f ca="1">IFERROR(__xludf.DUMMYFUNCTION("IMPORTRANGE(""1wt42CYbHkrzVsNlUpoQJgc0kVM6Kxet4nN7G0wwAmf4"",""H16"")"),"11")</f>
        <v>11</v>
      </c>
      <c r="J16" s="22" t="str">
        <f ca="1">IFERROR(__xludf.DUMMYFUNCTION("IMPORTRANGE(""1wt42CYbHkrzVsNlUpoQJgc0kVM6Kxet4nN7G0wwAmf4"",""J6"")"),"SOLD")</f>
        <v>SOLD</v>
      </c>
      <c r="K16" s="13"/>
    </row>
    <row r="17" spans="1:11" ht="18.75">
      <c r="A17" s="18" t="s">
        <v>24</v>
      </c>
      <c r="B17" s="18" t="s">
        <v>32</v>
      </c>
      <c r="C17" s="18" t="s">
        <v>34</v>
      </c>
      <c r="D17" s="18" t="s">
        <v>17</v>
      </c>
      <c r="E17" s="23"/>
      <c r="F17" s="24">
        <f ca="1">IFERROR(__xludf.DUMMYFUNCTION("IMPORTRANGE(""1wt42CYbHkrzVsNlUpoQJgc0kVM6Kxet4nN7G0wwAmf4"",""E17"")"),65)</f>
        <v>65</v>
      </c>
      <c r="G17" s="24">
        <f ca="1">IFERROR(__xludf.DUMMYFUNCTION("IMPORTRANGE(""1wt42CYbHkrzVsNlUpoQJgc0kVM6Kxet4nN7G0wwAmf4"",""f17"")"),61)</f>
        <v>61</v>
      </c>
      <c r="H17" s="21" t="str">
        <f ca="1">IFERROR(__xludf.DUMMYFUNCTION("IMPORTRANGE(""1wt42CYbHkrzVsNlUpoQJgc0kVM6Kxet4nN7G0wwAmf4"",""G17"")"),"14")</f>
        <v>14</v>
      </c>
      <c r="I17" s="21" t="str">
        <f ca="1">IFERROR(__xludf.DUMMYFUNCTION("IMPORTRANGE(""1wt42CYbHkrzVsNlUpoQJgc0kVM6Kxet4nN7G0wwAmf4"",""H17"")"),"10")</f>
        <v>10</v>
      </c>
      <c r="J17" s="26">
        <f ca="1">IFERROR(__xludf.DUMMYFUNCTION("IMPORTRANGE(""1wt42CYbHkrzVsNlUpoQJgc0kVM6Kxet4nN7G0wwAmf4"",""J17"")"),182000)</f>
        <v>182000</v>
      </c>
      <c r="K17" s="13"/>
    </row>
    <row r="18" spans="1:11" ht="18.75">
      <c r="A18" s="18" t="s">
        <v>35</v>
      </c>
      <c r="B18" s="18" t="s">
        <v>15</v>
      </c>
      <c r="C18" s="18" t="s">
        <v>36</v>
      </c>
      <c r="D18" s="18" t="s">
        <v>17</v>
      </c>
      <c r="E18" s="23"/>
      <c r="F18" s="24">
        <f ca="1">IFERROR(__xludf.DUMMYFUNCTION("IMPORTRANGE(""1wt42CYbHkrzVsNlUpoQJgc0kVM6Kxet4nN7G0wwAmf4"",""E18"")"),82)</f>
        <v>82</v>
      </c>
      <c r="G18" s="24">
        <f ca="1">IFERROR(__xludf.DUMMYFUNCTION("IMPORTRANGE(""1wt42CYbHkrzVsNlUpoQJgc0kVM6Kxet4nN7G0wwAmf4"",""f18"")"),77)</f>
        <v>77</v>
      </c>
      <c r="H18" s="21" t="str">
        <f ca="1">IFERROR(__xludf.DUMMYFUNCTION("IMPORTRANGE(""1wt42CYbHkrzVsNlUpoQJgc0kVM6Kxet4nN7G0wwAmf4"",""G18"")"),"15")</f>
        <v>15</v>
      </c>
      <c r="I18" s="21" t="str">
        <f ca="1">IFERROR(__xludf.DUMMYFUNCTION("IMPORTRANGE(""1wt42CYbHkrzVsNlUpoQJgc0kVM6Kxet4nN7G0wwAmf4"",""H18"")"),"19")</f>
        <v>19</v>
      </c>
      <c r="J18" s="22" t="str">
        <f ca="1">IFERROR(__xludf.DUMMYFUNCTION("IMPORTRANGE(""1wt42CYbHkrzVsNlUpoQJgc0kVM6Kxet4nN7G0wwAmf4"",""J6"")"),"SOLD")</f>
        <v>SOLD</v>
      </c>
      <c r="K18" s="13"/>
    </row>
    <row r="19" spans="1:11" ht="18.75">
      <c r="A19" s="18" t="s">
        <v>14</v>
      </c>
      <c r="B19" s="18" t="s">
        <v>15</v>
      </c>
      <c r="C19" s="18" t="s">
        <v>16</v>
      </c>
      <c r="D19" s="18" t="s">
        <v>17</v>
      </c>
      <c r="E19" s="23"/>
      <c r="F19" s="24">
        <f ca="1">IFERROR(__xludf.DUMMYFUNCTION("IMPORTRANGE(""1wt42CYbHkrzVsNlUpoQJgc0kVM6Kxet4nN7G0wwAmf4"",""E19"")"),55)</f>
        <v>55</v>
      </c>
      <c r="G19" s="24">
        <f ca="1">IFERROR(__xludf.DUMMYFUNCTION("IMPORTRANGE(""1wt42CYbHkrzVsNlUpoQJgc0kVM6Kxet4nN7G0wwAmf4"",""f19"")"),53)</f>
        <v>53</v>
      </c>
      <c r="H19" s="21" t="str">
        <f ca="1">IFERROR(__xludf.DUMMYFUNCTION("IMPORTRANGE(""1wt42CYbHkrzVsNlUpoQJgc0kVM6Kxet4nN7G0wwAmf4"",""G19"")"),"16")</f>
        <v>16</v>
      </c>
      <c r="I19" s="21" t="str">
        <f ca="1">IFERROR(__xludf.DUMMYFUNCTION("IMPORTRANGE(""1wt42CYbHkrzVsNlUpoQJgc0kVM6Kxet4nN7G0wwAmf4"",""H19"")"),"17")</f>
        <v>17</v>
      </c>
      <c r="J19" s="22" t="str">
        <f ca="1">IFERROR(__xludf.DUMMYFUNCTION("IMPORTRANGE(""1wt42CYbHkrzVsNlUpoQJgc0kVM6Kxet4nN7G0wwAmf4"",""J6"")"),"SOLD")</f>
        <v>SOLD</v>
      </c>
      <c r="K19" s="13"/>
    </row>
    <row r="20" spans="1:11" ht="18.75">
      <c r="A20" s="29" t="str">
        <f ca="1">IFERROR(__xludf.DUMMYFUNCTION("IMPORTRANGE(""1wt42CYbHkrzVsNlUpoQJgc0kVM6Kxet4nN7G0wwAmf4"",""B20"")"),"Т09")</f>
        <v>Т09</v>
      </c>
      <c r="B20" s="18" t="s">
        <v>32</v>
      </c>
      <c r="C20" s="29" t="s">
        <v>37</v>
      </c>
      <c r="D20" s="29" t="s">
        <v>17</v>
      </c>
      <c r="E20" s="23"/>
      <c r="F20" s="24">
        <f ca="1">IFERROR(__xludf.DUMMYFUNCTION("IMPORTRANGE(""1wt42CYbHkrzVsNlUpoQJgc0kVM6Kxet4nN7G0wwAmf4"",""E20"")"),46)</f>
        <v>46</v>
      </c>
      <c r="G20" s="20" t="str">
        <f ca="1">IFERROR(__xludf.DUMMYFUNCTION("IMPORTRANGE(""1wt42CYbHkrzVsNlUpoQJgc0kVM6Kxet4nN7G0wwAmf4"",""f20"")"),"42")</f>
        <v>42</v>
      </c>
      <c r="H20" s="21" t="str">
        <f ca="1">IFERROR(__xludf.DUMMYFUNCTION("IMPORTRANGE(""1wt42CYbHkrzVsNlUpoQJgc0kVM6Kxet4nN7G0wwAmf4"",""G20"")")," ")</f>
        <v xml:space="preserve"> </v>
      </c>
      <c r="I20" s="21" t="str">
        <f ca="1">IFERROR(__xludf.DUMMYFUNCTION("IMPORTRANGE(""1wt42CYbHkrzVsNlUpoQJgc0kVM6Kxet4nN7G0wwAmf4"",""H20"")"),"13")</f>
        <v>13</v>
      </c>
      <c r="J20" s="22" t="str">
        <f ca="1">IFERROR(__xludf.DUMMYFUNCTION("IMPORTRANGE(""1wt42CYbHkrzVsNlUpoQJgc0kVM6Kxet4nN7G0wwAmf4"",""J6"")"),"SOLD")</f>
        <v>SOLD</v>
      </c>
      <c r="K20" s="13"/>
    </row>
    <row r="21" spans="1:11" ht="18.75">
      <c r="A21" s="29" t="str">
        <f ca="1">IFERROR(__xludf.DUMMYFUNCTION("IMPORTRANGE(""1wt42CYbHkrzVsNlUpoQJgc0kVM6Kxet4nN7G0wwAmf4"",""B21"")"),"T02")</f>
        <v>T02</v>
      </c>
      <c r="B21" s="18" t="s">
        <v>32</v>
      </c>
      <c r="C21" s="29" t="s">
        <v>37</v>
      </c>
      <c r="D21" s="29" t="s">
        <v>17</v>
      </c>
      <c r="E21" s="23"/>
      <c r="F21" s="24">
        <f ca="1">IFERROR(__xludf.DUMMYFUNCTION("IMPORTRANGE(""1wt42CYbHkrzVsNlUpoQJgc0kVM6Kxet4nN7G0wwAmf4"",""E21"")"),55)</f>
        <v>55</v>
      </c>
      <c r="G21" s="20" t="str">
        <f ca="1">IFERROR(__xludf.DUMMYFUNCTION("IMPORTRANGE(""1wt42CYbHkrzVsNlUpoQJgc0kVM6Kxet4nN7G0wwAmf4"",""f21"")"),"50")</f>
        <v>50</v>
      </c>
      <c r="H21" s="21" t="s">
        <v>0</v>
      </c>
      <c r="I21" s="21" t="str">
        <f ca="1">IFERROR(__xludf.DUMMYFUNCTION("IMPORTRANGE(""1wt42CYbHkrzVsNlUpoQJgc0kVM6Kxet4nN7G0wwAmf4"",""H21"")"),"")</f>
        <v/>
      </c>
      <c r="J21" s="30" t="str">
        <f ca="1">IFERROR(__xludf.DUMMYFUNCTION("IMPORTRANGE(""1wt42CYbHkrzVsNlUpoQJgc0kVM6Kxet4nN7G0wwAmf4"",""J21"")"),"SOLD")</f>
        <v>SOLD</v>
      </c>
      <c r="K21" s="13"/>
    </row>
    <row r="22" spans="1:11" ht="18.75">
      <c r="A22" s="25" t="s">
        <v>24</v>
      </c>
      <c r="B22" s="25"/>
      <c r="C22" s="25"/>
      <c r="D22" s="25" t="s">
        <v>17</v>
      </c>
      <c r="E22" s="23"/>
      <c r="F22" s="24">
        <f ca="1">IFERROR(__xludf.DUMMYFUNCTION("IMPORTRANGE(""1wt42CYbHkrzVsNlUpoQJgc0kVM6Kxet4nN7G0wwAmf4"",""E22"")"),65)</f>
        <v>65</v>
      </c>
      <c r="G22" s="20" t="str">
        <f ca="1">IFERROR(__xludf.DUMMYFUNCTION("IMPORTRANGE(""1wt42CYbHkrzVsNlUpoQJgc0kVM6Kxet4nN7G0wwAmf4"",""f22"")"),"61")</f>
        <v>61</v>
      </c>
      <c r="H22" s="21" t="str">
        <f ca="1">IFERROR(__xludf.DUMMYFUNCTION("IMPORTRANGE(""1wt42CYbHkrzVsNlUpoQJgc0kVM6Kxet4nN7G0wwAmf4"",""G22"")")," ")</f>
        <v xml:space="preserve"> </v>
      </c>
      <c r="I22" s="21" t="str">
        <f ca="1">IFERROR(__xludf.DUMMYFUNCTION("IMPORTRANGE(""1wt42CYbHkrzVsNlUpoQJgc0kVM6Kxet4nN7G0wwAmf4"",""H22"")"),"")</f>
        <v/>
      </c>
      <c r="J22" s="31" t="s">
        <v>38</v>
      </c>
      <c r="K22" s="13"/>
    </row>
    <row r="23" spans="1:11" ht="18.75">
      <c r="A23" s="25" t="s">
        <v>24</v>
      </c>
      <c r="B23" s="25"/>
      <c r="C23" s="25"/>
      <c r="D23" s="25" t="s">
        <v>17</v>
      </c>
      <c r="E23" s="23"/>
      <c r="F23" s="24">
        <f ca="1">IFERROR(__xludf.DUMMYFUNCTION("IMPORTRANGE(""1wt42CYbHkrzVsNlUpoQJgc0kVM6Kxet4nN7G0wwAmf4"",""E23"")"),65)</f>
        <v>65</v>
      </c>
      <c r="G23" s="20" t="str">
        <f ca="1">IFERROR(__xludf.DUMMYFUNCTION("IMPORTRANGE(""1wt42CYbHkrzVsNlUpoQJgc0kVM6Kxet4nN7G0wwAmf4"",""f23"")"),"61")</f>
        <v>61</v>
      </c>
      <c r="H23" s="21" t="str">
        <f ca="1">IFERROR(__xludf.DUMMYFUNCTION("IMPORTRANGE(""1wt42CYbHkrzVsNlUpoQJgc0kVM6Kxet4nN7G0wwAmf4"",""G23"")")," ")</f>
        <v xml:space="preserve"> </v>
      </c>
      <c r="I23" s="21" t="str">
        <f ca="1">IFERROR(__xludf.DUMMYFUNCTION("IMPORTRANGE(""1wt42CYbHkrzVsNlUpoQJgc0kVM6Kxet4nN7G0wwAmf4"",""H23"")"),"")</f>
        <v/>
      </c>
      <c r="J23" s="31" t="s">
        <v>38</v>
      </c>
      <c r="K23" s="13"/>
    </row>
    <row r="24" spans="1:11" ht="18.75">
      <c r="A24" s="25" t="s">
        <v>35</v>
      </c>
      <c r="B24" s="25"/>
      <c r="C24" s="25"/>
      <c r="D24" s="25" t="s">
        <v>17</v>
      </c>
      <c r="E24" s="23"/>
      <c r="F24" s="24">
        <f ca="1">IFERROR(__xludf.DUMMYFUNCTION("IMPORTRANGE(""1wt42CYbHkrzVsNlUpoQJgc0kVM6Kxet4nN7G0wwAmf4"",""E24"")"),55)</f>
        <v>55</v>
      </c>
      <c r="G24" s="20" t="str">
        <f ca="1">IFERROR(__xludf.DUMMYFUNCTION("IMPORTRANGE(""1wt42CYbHkrzVsNlUpoQJgc0kVM6Kxet4nN7G0wwAmf4"",""f24"")"),"52")</f>
        <v>52</v>
      </c>
      <c r="H24" s="21" t="str">
        <f ca="1">IFERROR(__xludf.DUMMYFUNCTION("IMPORTRANGE(""1wt42CYbHkrzVsNlUpoQJgc0kVM6Kxet4nN7G0wwAmf4"",""G24"")")," ")</f>
        <v xml:space="preserve"> </v>
      </c>
      <c r="I24" s="21" t="str">
        <f ca="1">IFERROR(__xludf.DUMMYFUNCTION("IMPORTRANGE(""1wt42CYbHkrzVsNlUpoQJgc0kVM6Kxet4nN7G0wwAmf4"",""H24"")"),"")</f>
        <v/>
      </c>
      <c r="J24" s="31" t="s">
        <v>38</v>
      </c>
      <c r="K24" s="13"/>
    </row>
    <row r="25" spans="1:11" ht="18.75">
      <c r="A25" s="25" t="s">
        <v>14</v>
      </c>
      <c r="B25" s="25"/>
      <c r="C25" s="25"/>
      <c r="D25" s="25" t="s">
        <v>17</v>
      </c>
      <c r="E25" s="23"/>
      <c r="F25" s="24">
        <f ca="1">IFERROR(__xludf.DUMMYFUNCTION("IMPORTRANGE(""1wt42CYbHkrzVsNlUpoQJgc0kVM6Kxet4nN7G0wwAmf4"",""E25"")"),55)</f>
        <v>55</v>
      </c>
      <c r="G25" s="20" t="str">
        <f ca="1">IFERROR(__xludf.DUMMYFUNCTION("IMPORTRANGE(""1wt42CYbHkrzVsNlUpoQJgc0kVM6Kxet4nN7G0wwAmf4"",""f25"")"),"52")</f>
        <v>52</v>
      </c>
      <c r="H25" s="21" t="s">
        <v>0</v>
      </c>
      <c r="I25" s="21" t="str">
        <f ca="1">IFERROR(__xludf.DUMMYFUNCTION("IMPORTRANGE(""1wt42CYbHkrzVsNlUpoQJgc0kVM6Kxet4nN7G0wwAmf4"",""H25"")"),"")</f>
        <v/>
      </c>
      <c r="J25" s="31" t="s">
        <v>38</v>
      </c>
      <c r="K25" s="13"/>
    </row>
    <row r="26" spans="1:11" ht="18.75">
      <c r="A26" s="25" t="s">
        <v>14</v>
      </c>
      <c r="B26" s="25"/>
      <c r="C26" s="25"/>
      <c r="D26" s="25" t="s">
        <v>17</v>
      </c>
      <c r="E26" s="27"/>
      <c r="F26" s="24">
        <f ca="1">IFERROR(__xludf.DUMMYFUNCTION("IMPORTRANGE(""1wt42CYbHkrzVsNlUpoQJgc0kVM6Kxet4nN7G0wwAmf4"",""E26"")"),55)</f>
        <v>55</v>
      </c>
      <c r="G26" s="20" t="str">
        <f ca="1">IFERROR(__xludf.DUMMYFUNCTION("IMPORTRANGE(""1wt42CYbHkrzVsNlUpoQJgc0kVM6Kxet4nN7G0wwAmf4"",""f26"")"),"52")</f>
        <v>52</v>
      </c>
      <c r="H26" s="21" t="s">
        <v>0</v>
      </c>
      <c r="I26" s="21" t="str">
        <f ca="1">IFERROR(__xludf.DUMMYFUNCTION("IMPORTRANGE(""1wt42CYbHkrzVsNlUpoQJgc0kVM6Kxet4nN7G0wwAmf4"",""H26"")"),"")</f>
        <v/>
      </c>
      <c r="J26" s="31" t="s">
        <v>38</v>
      </c>
      <c r="K26" s="13"/>
    </row>
    <row r="27" spans="1:11">
      <c r="A27" s="17" t="s">
        <v>39</v>
      </c>
      <c r="B27" s="8"/>
      <c r="C27" s="8"/>
      <c r="D27" s="8"/>
      <c r="E27" s="8"/>
      <c r="F27" s="8"/>
      <c r="G27" s="8"/>
      <c r="H27" s="8"/>
      <c r="I27" s="8"/>
      <c r="J27" s="11"/>
      <c r="K27" s="13"/>
    </row>
    <row r="28" spans="1:11" ht="18.75">
      <c r="A28" s="18" t="s">
        <v>28</v>
      </c>
      <c r="B28" s="18" t="s">
        <v>40</v>
      </c>
      <c r="C28" s="28" t="s">
        <v>30</v>
      </c>
      <c r="D28" s="18" t="s">
        <v>22</v>
      </c>
      <c r="E28" s="19" t="s">
        <v>41</v>
      </c>
      <c r="F28" s="24">
        <f ca="1">IFERROR(__xludf.DUMMYFUNCTION("IMPORTRANGE(""1wt42CYbHkrzVsNlUpoQJgc0kVM6Kxet4nN7G0wwAmf4"",""E28"")"),92)</f>
        <v>92</v>
      </c>
      <c r="G28" s="24">
        <f ca="1">IFERROR(__xludf.DUMMYFUNCTION("IMPORTRANGE(""1wt42CYbHkrzVsNlUpoQJgc0kVM6Kxet4nN7G0wwAmf4"",""f28"")"),85)</f>
        <v>85</v>
      </c>
      <c r="H28" s="21" t="str">
        <f ca="1">IFERROR(__xludf.DUMMYFUNCTION("IMPORTRANGE(""1wt42CYbHkrzVsNlUpoQJgc0kVM6Kxet4nN7G0wwAmf4"",""G28"")"),"24")</f>
        <v>24</v>
      </c>
      <c r="I28" s="21" t="str">
        <f ca="1">IFERROR(__xludf.DUMMYFUNCTION("IMPORTRANGE(""1wt42CYbHkrzVsNlUpoQJgc0kVM6Kxet4nN7G0wwAmf4"",""H28"")"),"24")</f>
        <v>24</v>
      </c>
      <c r="J28" s="22" t="str">
        <f ca="1">IFERROR(__xludf.DUMMYFUNCTION("IMPORTRANGE(""1wt42CYbHkrzVsNlUpoQJgc0kVM6Kxet4nN7G0wwAmf4"",""J6"")"),"SOLD")</f>
        <v>SOLD</v>
      </c>
      <c r="K28" s="13"/>
    </row>
    <row r="29" spans="1:11" ht="18.75">
      <c r="A29" s="18" t="s">
        <v>23</v>
      </c>
      <c r="B29" s="18" t="s">
        <v>32</v>
      </c>
      <c r="C29" s="18" t="s">
        <v>33</v>
      </c>
      <c r="D29" s="18" t="s">
        <v>17</v>
      </c>
      <c r="E29" s="23"/>
      <c r="F29" s="24">
        <f ca="1">IFERROR(__xludf.DUMMYFUNCTION("IMPORTRANGE(""1wt42CYbHkrzVsNlUpoQJgc0kVM6Kxet4nN7G0wwAmf4"",""E29"")"),53)</f>
        <v>53</v>
      </c>
      <c r="G29" s="24">
        <f ca="1">IFERROR(__xludf.DUMMYFUNCTION("IMPORTRANGE(""1wt42CYbHkrzVsNlUpoQJgc0kVM6Kxet4nN7G0wwAmf4"",""f29"")"),48)</f>
        <v>48</v>
      </c>
      <c r="H29" s="21" t="str">
        <f ca="1">IFERROR(__xludf.DUMMYFUNCTION("IMPORTRANGE(""1wt42CYbHkrzVsNlUpoQJgc0kVM6Kxet4nN7G0wwAmf4"",""G29"")"),"25")</f>
        <v>25</v>
      </c>
      <c r="I29" s="21" t="str">
        <f ca="1">IFERROR(__xludf.DUMMYFUNCTION("IMPORTRANGE(""1wt42CYbHkrzVsNlUpoQJgc0kVM6Kxet4nN7G0wwAmf4"",""H29"")"),"23")</f>
        <v>23</v>
      </c>
      <c r="J29" s="26">
        <f ca="1">IFERROR(__xludf.DUMMYFUNCTION("IMPORTRANGE(""1wt42CYbHkrzVsNlUpoQJgc0kVM6Kxet4nN7G0wwAmf4"",""J29"")"),167000)</f>
        <v>167000</v>
      </c>
      <c r="K29" s="13"/>
    </row>
    <row r="30" spans="1:11" ht="18.75">
      <c r="A30" s="18" t="s">
        <v>24</v>
      </c>
      <c r="B30" s="18" t="s">
        <v>32</v>
      </c>
      <c r="C30" s="18" t="s">
        <v>34</v>
      </c>
      <c r="D30" s="18" t="s">
        <v>17</v>
      </c>
      <c r="E30" s="23"/>
      <c r="F30" s="24">
        <f ca="1">IFERROR(__xludf.DUMMYFUNCTION("IMPORTRANGE(""1wt42CYbHkrzVsNlUpoQJgc0kVM6Kxet4nN7G0wwAmf4"",""E30"")"),65)</f>
        <v>65</v>
      </c>
      <c r="G30" s="24">
        <f ca="1">IFERROR(__xludf.DUMMYFUNCTION("IMPORTRANGE(""1wt42CYbHkrzVsNlUpoQJgc0kVM6Kxet4nN7G0wwAmf4"",""f30"")"),61)</f>
        <v>61</v>
      </c>
      <c r="H30" s="21" t="str">
        <f ca="1">IFERROR(__xludf.DUMMYFUNCTION("IMPORTRANGE(""1wt42CYbHkrzVsNlUpoQJgc0kVM6Kxet4nN7G0wwAmf4"",""G30"")"),"26")</f>
        <v>26</v>
      </c>
      <c r="I30" s="21" t="str">
        <f ca="1">IFERROR(__xludf.DUMMYFUNCTION("IMPORTRANGE(""1wt42CYbHkrzVsNlUpoQJgc0kVM6Kxet4nN7G0wwAmf4"",""H30"")"),"22")</f>
        <v>22</v>
      </c>
      <c r="J30" s="22" t="str">
        <f ca="1">IFERROR(__xludf.DUMMYFUNCTION("IMPORTRANGE(""1wt42CYbHkrzVsNlUpoQJgc0kVM6Kxet4nN7G0wwAmf4"",""J6"")"),"SOLD")</f>
        <v>SOLD</v>
      </c>
      <c r="K30" s="13"/>
    </row>
    <row r="31" spans="1:11" ht="18.75">
      <c r="A31" s="18" t="s">
        <v>35</v>
      </c>
      <c r="B31" s="18" t="s">
        <v>15</v>
      </c>
      <c r="C31" s="18" t="s">
        <v>36</v>
      </c>
      <c r="D31" s="18" t="s">
        <v>17</v>
      </c>
      <c r="E31" s="23"/>
      <c r="F31" s="24">
        <f ca="1">IFERROR(__xludf.DUMMYFUNCTION("IMPORTRANGE(""1wt42CYbHkrzVsNlUpoQJgc0kVM6Kxet4nN7G0wwAmf4"",""E31"")"),82)</f>
        <v>82</v>
      </c>
      <c r="G31" s="24">
        <f ca="1">IFERROR(__xludf.DUMMYFUNCTION("IMPORTRANGE(""1wt42CYbHkrzVsNlUpoQJgc0kVM6Kxet4nN7G0wwAmf4"",""f31"")"),77)</f>
        <v>77</v>
      </c>
      <c r="H31" s="21" t="str">
        <f ca="1">IFERROR(__xludf.DUMMYFUNCTION("IMPORTRANGE(""1wt42CYbHkrzVsNlUpoQJgc0kVM6Kxet4nN7G0wwAmf4"",""G31"")"),"27")</f>
        <v>27</v>
      </c>
      <c r="I31" s="21" t="str">
        <f ca="1">IFERROR(__xludf.DUMMYFUNCTION("IMPORTRANGE(""1wt42CYbHkrzVsNlUpoQJgc0kVM6Kxet4nN7G0wwAmf4"",""H31"")"),"31")</f>
        <v>31</v>
      </c>
      <c r="J31" s="22" t="str">
        <f ca="1">IFERROR(__xludf.DUMMYFUNCTION("IMPORTRANGE(""1wt42CYbHkrzVsNlUpoQJgc0kVM6Kxet4nN7G0wwAmf4"",""J6"")"),"SOLD")</f>
        <v>SOLD</v>
      </c>
      <c r="K31" s="13"/>
    </row>
    <row r="32" spans="1:11" ht="18.75">
      <c r="A32" s="18" t="s">
        <v>14</v>
      </c>
      <c r="B32" s="18" t="s">
        <v>15</v>
      </c>
      <c r="C32" s="18" t="s">
        <v>16</v>
      </c>
      <c r="D32" s="18" t="s">
        <v>17</v>
      </c>
      <c r="E32" s="23"/>
      <c r="F32" s="24">
        <f ca="1">IFERROR(__xludf.DUMMYFUNCTION("IMPORTRANGE(""1wt42CYbHkrzVsNlUpoQJgc0kVM6Kxet4nN7G0wwAmf4"",""E32"")"),55)</f>
        <v>55</v>
      </c>
      <c r="G32" s="24">
        <f ca="1">IFERROR(__xludf.DUMMYFUNCTION("IMPORTRANGE(""1wt42CYbHkrzVsNlUpoQJgc0kVM6Kxet4nN7G0wwAmf4"",""f32"")"),52)</f>
        <v>52</v>
      </c>
      <c r="H32" s="21" t="str">
        <f ca="1">IFERROR(__xludf.DUMMYFUNCTION("IMPORTRANGE(""1wt42CYbHkrzVsNlUpoQJgc0kVM6Kxet4nN7G0wwAmf4"",""G32"")"),"28")</f>
        <v>28</v>
      </c>
      <c r="I32" s="21" t="str">
        <f ca="1">IFERROR(__xludf.DUMMYFUNCTION("IMPORTRANGE(""1wt42CYbHkrzVsNlUpoQJgc0kVM6Kxet4nN7G0wwAmf4"",""H32"")"),"29")</f>
        <v>29</v>
      </c>
      <c r="J32" s="22" t="str">
        <f ca="1">IFERROR(__xludf.DUMMYFUNCTION("IMPORTRANGE(""1wt42CYbHkrzVsNlUpoQJgc0kVM6Kxet4nN7G0wwAmf4"",""J6"")"),"SOLD")</f>
        <v>SOLD</v>
      </c>
      <c r="K32" s="13"/>
    </row>
    <row r="33" spans="1:11" ht="18.75">
      <c r="A33" s="29" t="str">
        <f ca="1">IFERROR(__xludf.DUMMYFUNCTION("IMPORTRANGE(""1wt42CYbHkrzVsNlUpoQJgc0kVM6Kxet4nN7G0wwAmf4"",""B33"")"),"Т09")</f>
        <v>Т09</v>
      </c>
      <c r="B33" s="18" t="s">
        <v>32</v>
      </c>
      <c r="C33" s="29" t="s">
        <v>37</v>
      </c>
      <c r="D33" s="29" t="s">
        <v>17</v>
      </c>
      <c r="E33" s="23"/>
      <c r="F33" s="24">
        <f ca="1">IFERROR(__xludf.DUMMYFUNCTION("IMPORTRANGE(""1wt42CYbHkrzVsNlUpoQJgc0kVM6Kxet4nN7G0wwAmf4"",""E33"")"),62)</f>
        <v>62</v>
      </c>
      <c r="G33" s="20">
        <f ca="1">IFERROR(__xludf.DUMMYFUNCTION("IMPORTRANGE(""1wt42CYbHkrzVsNlUpoQJgc0kVM6Kxet4nN7G0wwAmf4"",""f33"")"),56)</f>
        <v>56</v>
      </c>
      <c r="H33" s="21"/>
      <c r="I33" s="21" t="str">
        <f ca="1">IFERROR(__xludf.DUMMYFUNCTION("IMPORTRANGE(""1wt42CYbHkrzVsNlUpoQJgc0kVM6Kxet4nN7G0wwAmf4"",""H33"")"),"25")</f>
        <v>25</v>
      </c>
      <c r="J33" s="22" t="str">
        <f ca="1">IFERROR(__xludf.DUMMYFUNCTION("IMPORTRANGE(""1wt42CYbHkrzVsNlUpoQJgc0kVM6Kxet4nN7G0wwAmf4"",""J6"")"),"SOLD")</f>
        <v>SOLD</v>
      </c>
      <c r="K33" s="13"/>
    </row>
    <row r="34" spans="1:11" ht="18.75">
      <c r="A34" s="29" t="str">
        <f ca="1">IFERROR(__xludf.DUMMYFUNCTION("IMPORTRANGE(""1wt42CYbHkrzVsNlUpoQJgc0kVM6Kxet4nN7G0wwAmf4"",""B34"")"),"Т10")</f>
        <v>Т10</v>
      </c>
      <c r="B34" s="18" t="s">
        <v>32</v>
      </c>
      <c r="C34" s="18" t="s">
        <v>16</v>
      </c>
      <c r="D34" s="29" t="s">
        <v>22</v>
      </c>
      <c r="E34" s="23"/>
      <c r="F34" s="24">
        <f ca="1">IFERROR(__xludf.DUMMYFUNCTION("IMPORTRANGE(""1wt42CYbHkrzVsNlUpoQJgc0kVM6Kxet4nN7G0wwAmf4"",""E34"")"),80)</f>
        <v>80</v>
      </c>
      <c r="G34" s="20">
        <f ca="1">IFERROR(__xludf.DUMMYFUNCTION("IMPORTRANGE(""1wt42CYbHkrzVsNlUpoQJgc0kVM6Kxet4nN7G0wwAmf4"",""f34"")"),74)</f>
        <v>74</v>
      </c>
      <c r="H34" s="21" t="str">
        <f ca="1">IFERROR(__xludf.DUMMYFUNCTION("IMPORTRANGE(""1wt42CYbHkrzVsNlUpoQJgc0kVM6Kxet4nN7G0wwAmf4"",""G34"")"),"")</f>
        <v/>
      </c>
      <c r="I34" s="21" t="str">
        <f ca="1">IFERROR(__xludf.DUMMYFUNCTION("IMPORTRANGE(""1wt42CYbHkrzVsNlUpoQJgc0kVM6Kxet4nN7G0wwAmf4"",""H34"")"),"28")</f>
        <v>28</v>
      </c>
      <c r="J34" s="22" t="str">
        <f ca="1">IFERROR(__xludf.DUMMYFUNCTION("IMPORTRANGE(""1wt42CYbHkrzVsNlUpoQJgc0kVM6Kxet4nN7G0wwAmf4"",""J6"")"),"SOLD")</f>
        <v>SOLD</v>
      </c>
      <c r="K34" s="13"/>
    </row>
    <row r="35" spans="1:11" ht="18.75">
      <c r="A35" s="25" t="s">
        <v>24</v>
      </c>
      <c r="B35" s="25"/>
      <c r="C35" s="25"/>
      <c r="D35" s="25" t="s">
        <v>17</v>
      </c>
      <c r="E35" s="23"/>
      <c r="F35" s="24">
        <f ca="1">IFERROR(__xludf.DUMMYFUNCTION("IMPORTRANGE(""1wt42CYbHkrzVsNlUpoQJgc0kVM6Kxet4nN7G0wwAmf4"",""E35"")"),55)</f>
        <v>55</v>
      </c>
      <c r="G35" s="20" t="str">
        <f ca="1">IFERROR(__xludf.DUMMYFUNCTION("IMPORTRANGE(""1wt42CYbHkrzVsNlUpoQJgc0kVM6Kxet4nN7G0wwAmf4"",""f35"")"),"52")</f>
        <v>52</v>
      </c>
      <c r="H35" s="21" t="str">
        <f ca="1">IFERROR(__xludf.DUMMYFUNCTION("IMPORTRANGE(""1wt42CYbHkrzVsNlUpoQJgc0kVM6Kxet4nN7G0wwAmf4"",""G35"")"),"")</f>
        <v/>
      </c>
      <c r="I35" s="21" t="str">
        <f ca="1">IFERROR(__xludf.DUMMYFUNCTION("IMPORTRANGE(""1wt42CYbHkrzVsNlUpoQJgc0kVM6Kxet4nN7G0wwAmf4"",""H35"")"),"")</f>
        <v/>
      </c>
      <c r="J35" s="31" t="s">
        <v>38</v>
      </c>
      <c r="K35" s="13"/>
    </row>
    <row r="36" spans="1:11" ht="18.75">
      <c r="A36" s="25" t="s">
        <v>24</v>
      </c>
      <c r="B36" s="25"/>
      <c r="C36" s="25"/>
      <c r="D36" s="25" t="s">
        <v>17</v>
      </c>
      <c r="E36" s="23"/>
      <c r="F36" s="24">
        <f ca="1">IFERROR(__xludf.DUMMYFUNCTION("IMPORTRANGE(""1wt42CYbHkrzVsNlUpoQJgc0kVM6Kxet4nN7G0wwAmf4"",""E36"")"),55)</f>
        <v>55</v>
      </c>
      <c r="G36" s="20" t="str">
        <f ca="1">IFERROR(__xludf.DUMMYFUNCTION("IMPORTRANGE(""1wt42CYbHkrzVsNlUpoQJgc0kVM6Kxet4nN7G0wwAmf4"",""f36"")"),"52")</f>
        <v>52</v>
      </c>
      <c r="H36" s="21" t="str">
        <f ca="1">IFERROR(__xludf.DUMMYFUNCTION("IMPORTRANGE(""1wt42CYbHkrzVsNlUpoQJgc0kVM6Kxet4nN7G0wwAmf4"",""G36"")"),"")</f>
        <v/>
      </c>
      <c r="I36" s="21" t="str">
        <f ca="1">IFERROR(__xludf.DUMMYFUNCTION("IMPORTRANGE(""1wt42CYbHkrzVsNlUpoQJgc0kVM6Kxet4nN7G0wwAmf4"",""H36"")"),"")</f>
        <v/>
      </c>
      <c r="J36" s="31" t="s">
        <v>38</v>
      </c>
      <c r="K36" s="13"/>
    </row>
    <row r="37" spans="1:11" ht="18.75">
      <c r="A37" s="25" t="s">
        <v>14</v>
      </c>
      <c r="B37" s="25"/>
      <c r="C37" s="25"/>
      <c r="D37" s="25" t="s">
        <v>17</v>
      </c>
      <c r="E37" s="23"/>
      <c r="F37" s="24">
        <f ca="1">IFERROR(__xludf.DUMMYFUNCTION("IMPORTRANGE(""1wt42CYbHkrzVsNlUpoQJgc0kVM6Kxet4nN7G0wwAmf4"",""E37"")"),55)</f>
        <v>55</v>
      </c>
      <c r="G37" s="20" t="str">
        <f ca="1">IFERROR(__xludf.DUMMYFUNCTION("IMPORTRANGE(""1wt42CYbHkrzVsNlUpoQJgc0kVM6Kxet4nN7G0wwAmf4"",""f37"")"),"52")</f>
        <v>52</v>
      </c>
      <c r="H37" s="21" t="str">
        <f ca="1">IFERROR(__xludf.DUMMYFUNCTION("IMPORTRANGE(""1wt42CYbHkrzVsNlUpoQJgc0kVM6Kxet4nN7G0wwAmf4"",""G36"")"),"")</f>
        <v/>
      </c>
      <c r="I37" s="21" t="str">
        <f ca="1">IFERROR(__xludf.DUMMYFUNCTION("IMPORTRANGE(""1wt42CYbHkrzVsNlUpoQJgc0kVM6Kxet4nN7G0wwAmf4"",""H37"")"),"")</f>
        <v/>
      </c>
      <c r="J37" s="31" t="s">
        <v>38</v>
      </c>
      <c r="K37" s="13"/>
    </row>
    <row r="38" spans="1:11" ht="18.75">
      <c r="A38" s="25" t="s">
        <v>14</v>
      </c>
      <c r="B38" s="25"/>
      <c r="C38" s="25"/>
      <c r="D38" s="25" t="s">
        <v>17</v>
      </c>
      <c r="E38" s="23"/>
      <c r="F38" s="24">
        <f ca="1">IFERROR(__xludf.DUMMYFUNCTION("IMPORTRANGE(""1wt42CYbHkrzVsNlUpoQJgc0kVM6Kxet4nN7G0wwAmf4"",""E38"")"),55)</f>
        <v>55</v>
      </c>
      <c r="G38" s="20" t="str">
        <f ca="1">IFERROR(__xludf.DUMMYFUNCTION("IMPORTRANGE(""1wt42CYbHkrzVsNlUpoQJgc0kVM6Kxet4nN7G0wwAmf4"",""f38"")"),"52")</f>
        <v>52</v>
      </c>
      <c r="H38" s="21" t="str">
        <f ca="1">IFERROR(__xludf.DUMMYFUNCTION("IMPORTRANGE(""1wt42CYbHkrzVsNlUpoQJgc0kVM6Kxet4nN7G0wwAmf4"",""G36"")"),"")</f>
        <v/>
      </c>
      <c r="I38" s="21" t="str">
        <f ca="1">IFERROR(__xludf.DUMMYFUNCTION("IMPORTRANGE(""1wt42CYbHkrzVsNlUpoQJgc0kVM6Kxet4nN7G0wwAmf4"",""H38"")"),"")</f>
        <v/>
      </c>
      <c r="J38" s="32" t="str">
        <f ca="1">IFERROR(__xludf.DUMMYFUNCTION("IMPORTRANGE(""1wt42CYbHkrzVsNlUpoQJgc0kVM6Kxet4nN7G0wwAmf4"",""J63"")"),"SOLD")</f>
        <v>SOLD</v>
      </c>
      <c r="K38" s="13"/>
    </row>
    <row r="39" spans="1:11" ht="18.75">
      <c r="A39" s="25" t="s">
        <v>14</v>
      </c>
      <c r="B39" s="25"/>
      <c r="C39" s="25"/>
      <c r="D39" s="25" t="s">
        <v>17</v>
      </c>
      <c r="E39" s="27"/>
      <c r="F39" s="24">
        <f ca="1">IFERROR(__xludf.DUMMYFUNCTION("IMPORTRANGE(""1wt42CYbHkrzVsNlUpoQJgc0kVM6Kxet4nN7G0wwAmf4"",""E39"")"),55)</f>
        <v>55</v>
      </c>
      <c r="G39" s="20" t="str">
        <f ca="1">IFERROR(__xludf.DUMMYFUNCTION("IMPORTRANGE(""1wt42CYbHkrzVsNlUpoQJgc0kVM6Kxet4nN7G0wwAmf4"",""f39"")"),"52")</f>
        <v>52</v>
      </c>
      <c r="H39" s="21" t="str">
        <f ca="1">IFERROR(__xludf.DUMMYFUNCTION("IMPORTRANGE(""1wt42CYbHkrzVsNlUpoQJgc0kVM6Kxet4nN7G0wwAmf4"",""G36"")"),"")</f>
        <v/>
      </c>
      <c r="I39" s="21" t="str">
        <f ca="1">IFERROR(__xludf.DUMMYFUNCTION("IMPORTRANGE(""1wt42CYbHkrzVsNlUpoQJgc0kVM6Kxet4nN7G0wwAmf4"",""H39"")"),"")</f>
        <v/>
      </c>
      <c r="J39" s="31" t="s">
        <v>38</v>
      </c>
      <c r="K39" s="13"/>
    </row>
    <row r="40" spans="1:11">
      <c r="A40" s="17" t="s">
        <v>42</v>
      </c>
      <c r="B40" s="8"/>
      <c r="C40" s="8"/>
      <c r="D40" s="8"/>
      <c r="E40" s="8"/>
      <c r="F40" s="8"/>
      <c r="G40" s="8"/>
      <c r="H40" s="8"/>
      <c r="I40" s="8"/>
      <c r="J40" s="11"/>
      <c r="K40" s="13"/>
    </row>
    <row r="41" spans="1:11" ht="18.75">
      <c r="A41" s="18" t="s">
        <v>28</v>
      </c>
      <c r="B41" s="18" t="s">
        <v>40</v>
      </c>
      <c r="C41" s="28" t="s">
        <v>30</v>
      </c>
      <c r="D41" s="18" t="s">
        <v>22</v>
      </c>
      <c r="E41" s="19" t="s">
        <v>43</v>
      </c>
      <c r="F41" s="24">
        <f ca="1">IFERROR(__xludf.DUMMYFUNCTION("IMPORTRANGE(""1wt42CYbHkrzVsNlUpoQJgc0kVM6Kxet4nN7G0wwAmf4"",""E41"")"),92)</f>
        <v>92</v>
      </c>
      <c r="G41" s="24">
        <f ca="1">IFERROR(__xludf.DUMMYFUNCTION("IMPORTRANGE(""1wt42CYbHkrzVsNlUpoQJgc0kVM6Kxet4nN7G0wwAmf4"",""f41"")"),85)</f>
        <v>85</v>
      </c>
      <c r="H41" s="21" t="str">
        <f ca="1">IFERROR(__xludf.DUMMYFUNCTION("IMPORTRANGE(""1wt42CYbHkrzVsNlUpoQJgc0kVM6Kxet4nN7G0wwAmf4"",""G41"")"),"36")</f>
        <v>36</v>
      </c>
      <c r="I41" s="21" t="str">
        <f ca="1">IFERROR(__xludf.DUMMYFUNCTION("IMPORTRANGE(""1wt42CYbHkrzVsNlUpoQJgc0kVM6Kxet4nN7G0wwAmf4"",""H41"")"),"36")</f>
        <v>36</v>
      </c>
      <c r="J41" s="22" t="str">
        <f ca="1">IFERROR(__xludf.DUMMYFUNCTION("IMPORTRANGE(""1wt42CYbHkrzVsNlUpoQJgc0kVM6Kxet4nN7G0wwAmf4"",""J6"")"),"SOLD")</f>
        <v>SOLD</v>
      </c>
      <c r="K41" s="13"/>
    </row>
    <row r="42" spans="1:11" ht="18.75">
      <c r="A42" s="18" t="s">
        <v>23</v>
      </c>
      <c r="B42" s="18" t="s">
        <v>32</v>
      </c>
      <c r="C42" s="18" t="s">
        <v>33</v>
      </c>
      <c r="D42" s="18" t="s">
        <v>17</v>
      </c>
      <c r="E42" s="23"/>
      <c r="F42" s="24">
        <f ca="1">IFERROR(__xludf.DUMMYFUNCTION("IMPORTRANGE(""1wt42CYbHkrzVsNlUpoQJgc0kVM6Kxet4nN7G0wwAmf4"",""E42"")"),53)</f>
        <v>53</v>
      </c>
      <c r="G42" s="24">
        <f ca="1">IFERROR(__xludf.DUMMYFUNCTION("IMPORTRANGE(""1wt42CYbHkrzVsNlUpoQJgc0kVM6Kxet4nN7G0wwAmf4"",""f42"")"),48)</f>
        <v>48</v>
      </c>
      <c r="H42" s="21" t="str">
        <f ca="1">IFERROR(__xludf.DUMMYFUNCTION("IMPORTRANGE(""1wt42CYbHkrzVsNlUpoQJgc0kVM6Kxet4nN7G0wwAmf4"",""G42"")"),"37")</f>
        <v>37</v>
      </c>
      <c r="I42" s="21" t="str">
        <f ca="1">IFERROR(__xludf.DUMMYFUNCTION("IMPORTRANGE(""1wt42CYbHkrzVsNlUpoQJgc0kVM6Kxet4nN7G0wwAmf4"",""H42"")"),"35")</f>
        <v>35</v>
      </c>
      <c r="J42" s="26">
        <f ca="1">IFERROR(__xludf.DUMMYFUNCTION("IMPORTRANGE(""1wt42CYbHkrzVsNlUpoQJgc0kVM6Kxet4nN7G0wwAmf4"",""J42"")"),170000)</f>
        <v>170000</v>
      </c>
      <c r="K42" s="13"/>
    </row>
    <row r="43" spans="1:11" ht="18.75">
      <c r="A43" s="18" t="s">
        <v>24</v>
      </c>
      <c r="B43" s="18" t="s">
        <v>32</v>
      </c>
      <c r="C43" s="18" t="s">
        <v>34</v>
      </c>
      <c r="D43" s="18" t="s">
        <v>17</v>
      </c>
      <c r="E43" s="23"/>
      <c r="F43" s="24">
        <f ca="1">IFERROR(__xludf.DUMMYFUNCTION("IMPORTRANGE(""1wt42CYbHkrzVsNlUpoQJgc0kVM6Kxet4nN7G0wwAmf4"",""E43"")"),65)</f>
        <v>65</v>
      </c>
      <c r="G43" s="24">
        <f ca="1">IFERROR(__xludf.DUMMYFUNCTION("IMPORTRANGE(""1wt42CYbHkrzVsNlUpoQJgc0kVM6Kxet4nN7G0wwAmf4"",""f43"")"),61)</f>
        <v>61</v>
      </c>
      <c r="H43" s="21" t="str">
        <f ca="1">IFERROR(__xludf.DUMMYFUNCTION("IMPORTRANGE(""1wt42CYbHkrzVsNlUpoQJgc0kVM6Kxet4nN7G0wwAmf4"",""G43"")"),"38")</f>
        <v>38</v>
      </c>
      <c r="I43" s="21" t="str">
        <f ca="1">IFERROR(__xludf.DUMMYFUNCTION("IMPORTRANGE(""1wt42CYbHkrzVsNlUpoQJgc0kVM6Kxet4nN7G0wwAmf4"",""H43"")"),"34")</f>
        <v>34</v>
      </c>
      <c r="J43" s="22" t="str">
        <f ca="1">IFERROR(__xludf.DUMMYFUNCTION("IMPORTRANGE(""1wt42CYbHkrzVsNlUpoQJgc0kVM6Kxet4nN7G0wwAmf4"",""J6"")"),"SOLD")</f>
        <v>SOLD</v>
      </c>
      <c r="K43" s="13"/>
    </row>
    <row r="44" spans="1:11" ht="18.75">
      <c r="A44" t="s">
        <v>35</v>
      </c>
      <c r="B44" s="18" t="s">
        <v>15</v>
      </c>
      <c r="C44" s="18" t="s">
        <v>36</v>
      </c>
      <c r="D44" s="18" t="s">
        <v>22</v>
      </c>
      <c r="E44" s="23"/>
      <c r="F44" s="24">
        <f ca="1">IFERROR(__xludf.DUMMYFUNCTION("IMPORTRANGE(""1wt42CYbHkrzVsNlUpoQJgc0kVM6Kxet4nN7G0wwAmf4"",""E44"")"),82)</f>
        <v>82</v>
      </c>
      <c r="G44" s="24">
        <f ca="1">IFERROR(__xludf.DUMMYFUNCTION("IMPORTRANGE(""1wt42CYbHkrzVsNlUpoQJgc0kVM6Kxet4nN7G0wwAmf4"",""f44"")"),77)</f>
        <v>77</v>
      </c>
      <c r="H44" s="21" t="str">
        <f ca="1">IFERROR(__xludf.DUMMYFUNCTION("IMPORTRANGE(""1wt42CYbHkrzVsNlUpoQJgc0kVM6Kxet4nN7G0wwAmf4"",""G44"")"),"39")</f>
        <v>39</v>
      </c>
      <c r="I44" s="21" t="str">
        <f ca="1">IFERROR(__xludf.DUMMYFUNCTION("IMPORTRANGE(""1wt42CYbHkrzVsNlUpoQJgc0kVM6Kxet4nN7G0wwAmf4"",""H44"")"),"43")</f>
        <v>43</v>
      </c>
      <c r="J44" s="22" t="str">
        <f ca="1">IFERROR(__xludf.DUMMYFUNCTION("IMPORTRANGE(""1wt42CYbHkrzVsNlUpoQJgc0kVM6Kxet4nN7G0wwAmf4"",""J6"")"),"SOLD")</f>
        <v>SOLD</v>
      </c>
      <c r="K44" s="13"/>
    </row>
    <row r="45" spans="1:11" ht="18.75">
      <c r="A45" s="18" t="s">
        <v>14</v>
      </c>
      <c r="B45" s="18" t="s">
        <v>15</v>
      </c>
      <c r="C45" s="18" t="s">
        <v>16</v>
      </c>
      <c r="D45" s="18" t="s">
        <v>17</v>
      </c>
      <c r="E45" s="23"/>
      <c r="F45" s="24">
        <f ca="1">IFERROR(__xludf.DUMMYFUNCTION("IMPORTRANGE(""1wt42CYbHkrzVsNlUpoQJgc0kVM6Kxet4nN7G0wwAmf4"",""E45"")"),55)</f>
        <v>55</v>
      </c>
      <c r="G45" s="24">
        <f ca="1">IFERROR(__xludf.DUMMYFUNCTION("IMPORTRANGE(""1wt42CYbHkrzVsNlUpoQJgc0kVM6Kxet4nN7G0wwAmf4"",""f45"")"),53)</f>
        <v>53</v>
      </c>
      <c r="H45" s="21" t="str">
        <f ca="1">IFERROR(__xludf.DUMMYFUNCTION("IMPORTRANGE(""1wt42CYbHkrzVsNlUpoQJgc0kVM6Kxet4nN7G0wwAmf4"",""G45"")"),"40")</f>
        <v>40</v>
      </c>
      <c r="I45" s="21" t="str">
        <f ca="1">IFERROR(__xludf.DUMMYFUNCTION("IMPORTRANGE(""1wt42CYbHkrzVsNlUpoQJgc0kVM6Kxet4nN7G0wwAmf4"",""H45"")"),"41")</f>
        <v>41</v>
      </c>
      <c r="J45" s="22" t="str">
        <f ca="1">IFERROR(__xludf.DUMMYFUNCTION("IMPORTRANGE(""1wt42CYbHkrzVsNlUpoQJgc0kVM6Kxet4nN7G0wwAmf4"",""J6"")"),"SOLD")</f>
        <v>SOLD</v>
      </c>
      <c r="K45" s="13"/>
    </row>
    <row r="46" spans="1:11" ht="18.75">
      <c r="A46" s="29" t="str">
        <f ca="1">IFERROR(__xludf.DUMMYFUNCTION("IMPORTRANGE(""1wt42CYbHkrzVsNlUpoQJgc0kVM6Kxet4nN7G0wwAmf4"",""B59"")"),"Т09")</f>
        <v>Т09</v>
      </c>
      <c r="B46" s="18" t="s">
        <v>32</v>
      </c>
      <c r="C46" s="29" t="s">
        <v>37</v>
      </c>
      <c r="D46" s="29" t="s">
        <v>17</v>
      </c>
      <c r="E46" s="23"/>
      <c r="F46" s="24">
        <f ca="1">IFERROR(__xludf.DUMMYFUNCTION("IMPORTRANGE(""1wt42CYbHkrzVsNlUpoQJgc0kVM6Kxet4nN7G0wwAmf4"",""E46"")"),46)</f>
        <v>46</v>
      </c>
      <c r="G46" s="20" t="str">
        <f ca="1">IFERROR(__xludf.DUMMYFUNCTION("IMPORTRANGE(""1wt42CYbHkrzVsNlUpoQJgc0kVM6Kxet4nN7G0wwAmf4"",""f46"")"),"42")</f>
        <v>42</v>
      </c>
      <c r="H46" s="21" t="str">
        <f ca="1">IFERROR(__xludf.DUMMYFUNCTION("IMPORTRANGE(""1wt42CYbHkrzVsNlUpoQJgc0kVM6Kxet4nN7G0wwAmf4"",""G46"")"),"")</f>
        <v/>
      </c>
      <c r="I46" s="21" t="str">
        <f ca="1">IFERROR(__xludf.DUMMYFUNCTION("IMPORTRANGE(""1wt42CYbHkrzVsNlUpoQJgc0kVM6Kxet4nN7G0wwAmf4"",""H46"")"),"37")</f>
        <v>37</v>
      </c>
      <c r="J46" s="22" t="str">
        <f ca="1">IFERROR(__xludf.DUMMYFUNCTION("IMPORTRANGE(""1wt42CYbHkrzVsNlUpoQJgc0kVM6Kxet4nN7G0wwAmf4"",""J6"")"),"SOLD")</f>
        <v>SOLD</v>
      </c>
      <c r="K46" s="13"/>
    </row>
    <row r="47" spans="1:11" ht="18.75">
      <c r="A47" s="25" t="s">
        <v>23</v>
      </c>
      <c r="B47" s="25"/>
      <c r="C47" s="25"/>
      <c r="D47" s="25" t="s">
        <v>17</v>
      </c>
      <c r="E47" s="23"/>
      <c r="F47" s="24">
        <f ca="1">IFERROR(__xludf.DUMMYFUNCTION("IMPORTRANGE(""1wt42CYbHkrzVsNlUpoQJgc0kVM6Kxet4nN7G0wwAmf4"",""E47"")"),51)</f>
        <v>51</v>
      </c>
      <c r="G47" s="20" t="str">
        <f ca="1">IFERROR(__xludf.DUMMYFUNCTION("IMPORTRANGE(""1wt42CYbHkrzVsNlUpoQJgc0kVM6Kxet4nN7G0wwAmf4"",""f47"")"),"54")</f>
        <v>54</v>
      </c>
      <c r="H47" s="21" t="str">
        <f ca="1">IFERROR(__xludf.DUMMYFUNCTION("IMPORTRANGE(""1wt42CYbHkrzVsNlUpoQJgc0kVM6Kxet4nN7G0wwAmf4"",""G47"")"),"")</f>
        <v/>
      </c>
      <c r="I47" s="21" t="str">
        <f ca="1">IFERROR(__xludf.DUMMYFUNCTION("IMPORTRANGE(""1wt42CYbHkrzVsNlUpoQJgc0kVM6Kxet4nN7G0wwAmf4"",""H47"")"),"")</f>
        <v/>
      </c>
      <c r="J47" s="31" t="s">
        <v>38</v>
      </c>
      <c r="K47" s="13"/>
    </row>
    <row r="48" spans="1:11" ht="18.75">
      <c r="A48" s="25" t="s">
        <v>24</v>
      </c>
      <c r="B48" s="25"/>
      <c r="C48" s="25"/>
      <c r="D48" s="25" t="s">
        <v>17</v>
      </c>
      <c r="E48" s="23"/>
      <c r="F48" s="24">
        <f ca="1">IFERROR(__xludf.DUMMYFUNCTION("IMPORTRANGE(""1wt42CYbHkrzVsNlUpoQJgc0kVM6Kxet4nN7G0wwAmf4"",""E48"")"),61)</f>
        <v>61</v>
      </c>
      <c r="G48" s="20" t="str">
        <f ca="1">IFERROR(__xludf.DUMMYFUNCTION("IMPORTRANGE(""1wt42CYbHkrzVsNlUpoQJgc0kVM6Kxet4nN7G0wwAmf4"",""f48"")"),"65")</f>
        <v>65</v>
      </c>
      <c r="H48" s="21" t="str">
        <f ca="1">IFERROR(__xludf.DUMMYFUNCTION("IMPORTRANGE(""1wt42CYbHkrzVsNlUpoQJgc0kVM6Kxet4nN7G0wwAmf4"",""G48"")"),"")</f>
        <v/>
      </c>
      <c r="I48" s="21" t="str">
        <f ca="1">IFERROR(__xludf.DUMMYFUNCTION("IMPORTRANGE(""1wt42CYbHkrzVsNlUpoQJgc0kVM6Kxet4nN7G0wwAmf4"",""H48"")"),"")</f>
        <v/>
      </c>
      <c r="J48" s="31" t="s">
        <v>38</v>
      </c>
      <c r="K48" s="13"/>
    </row>
    <row r="49" spans="1:11" ht="18.75">
      <c r="A49" s="25" t="s">
        <v>24</v>
      </c>
      <c r="B49" s="25"/>
      <c r="C49" s="25"/>
      <c r="D49" s="25" t="s">
        <v>17</v>
      </c>
      <c r="E49" s="23"/>
      <c r="F49" s="24">
        <f ca="1">IFERROR(__xludf.DUMMYFUNCTION("IMPORTRANGE(""1wt42CYbHkrzVsNlUpoQJgc0kVM6Kxet4nN7G0wwAmf4"",""E49"")"),61)</f>
        <v>61</v>
      </c>
      <c r="G49" s="20" t="str">
        <f ca="1">IFERROR(__xludf.DUMMYFUNCTION("IMPORTRANGE(""1wt42CYbHkrzVsNlUpoQJgc0kVM6Kxet4nN7G0wwAmf4"",""f49"")"),"65")</f>
        <v>65</v>
      </c>
      <c r="H49" s="21" t="str">
        <f ca="1">IFERROR(__xludf.DUMMYFUNCTION("IMPORTRANGE(""1wt42CYbHkrzVsNlUpoQJgc0kVM6Kxet4nN7G0wwAmf4"",""G49"")"),"")</f>
        <v/>
      </c>
      <c r="I49" s="21" t="str">
        <f ca="1">IFERROR(__xludf.DUMMYFUNCTION("IMPORTRANGE(""1wt42CYbHkrzVsNlUpoQJgc0kVM6Kxet4nN7G0wwAmf4"",""H49"")"),"")</f>
        <v/>
      </c>
      <c r="J49" s="31" t="s">
        <v>38</v>
      </c>
      <c r="K49" s="13"/>
    </row>
    <row r="50" spans="1:11" ht="18.75">
      <c r="A50" s="25" t="s">
        <v>35</v>
      </c>
      <c r="B50" s="25"/>
      <c r="C50" s="25"/>
      <c r="D50" s="25" t="s">
        <v>17</v>
      </c>
      <c r="E50" s="23"/>
      <c r="F50" s="24">
        <f ca="1">IFERROR(__xludf.DUMMYFUNCTION("IMPORTRANGE(""1wt42CYbHkrzVsNlUpoQJgc0kVM6Kxet4nN7G0wwAmf4"",""E50"")"),52)</f>
        <v>52</v>
      </c>
      <c r="G50" s="20">
        <f ca="1">IFERROR(__xludf.DUMMYFUNCTION("IMPORTRANGE(""1wt42CYbHkrzVsNlUpoQJgc0kVM6Kxet4nN7G0wwAmf4"",""f50"")"),55)</f>
        <v>55</v>
      </c>
      <c r="H50" s="21" t="str">
        <f ca="1">IFERROR(__xludf.DUMMYFUNCTION("IMPORTRANGE(""1wt42CYbHkrzVsNlUpoQJgc0kVM6Kxet4nN7G0wwAmf4"",""G50"")"),"")</f>
        <v/>
      </c>
      <c r="I50" s="21" t="str">
        <f ca="1">IFERROR(__xludf.DUMMYFUNCTION("IMPORTRANGE(""1wt42CYbHkrzVsNlUpoQJgc0kVM6Kxet4nN7G0wwAmf4"",""H50"")"),"")</f>
        <v/>
      </c>
      <c r="J50" s="31" t="s">
        <v>38</v>
      </c>
      <c r="K50" s="13"/>
    </row>
    <row r="51" spans="1:11" ht="18.75">
      <c r="A51" s="25" t="s">
        <v>14</v>
      </c>
      <c r="B51" s="25"/>
      <c r="C51" s="25"/>
      <c r="D51" s="25" t="s">
        <v>17</v>
      </c>
      <c r="E51" s="23"/>
      <c r="F51" s="24">
        <f ca="1">IFERROR(__xludf.DUMMYFUNCTION("IMPORTRANGE(""1wt42CYbHkrzVsNlUpoQJgc0kVM6Kxet4nN7G0wwAmf4"",""E51"")"),55)</f>
        <v>55</v>
      </c>
      <c r="G51" s="20" t="str">
        <f ca="1">IFERROR(__xludf.DUMMYFUNCTION("IMPORTRANGE(""1wt42CYbHkrzVsNlUpoQJgc0kVM6Kxet4nN7G0wwAmf4"",""f51"")"),"55")</f>
        <v>55</v>
      </c>
      <c r="H51" s="21" t="str">
        <f ca="1">IFERROR(__xludf.DUMMYFUNCTION("IMPORTRANGE(""1wt42CYbHkrzVsNlUpoQJgc0kVM6Kxet4nN7G0wwAmf4"",""G50"")"),"")</f>
        <v/>
      </c>
      <c r="I51" s="21" t="str">
        <f ca="1">IFERROR(__xludf.DUMMYFUNCTION("IMPORTRANGE(""1wt42CYbHkrzVsNlUpoQJgc0kVM6Kxet4nN7G0wwAmf4"",""H51"")"),"")</f>
        <v/>
      </c>
      <c r="J51" s="31" t="s">
        <v>38</v>
      </c>
      <c r="K51" s="13"/>
    </row>
    <row r="52" spans="1:11" ht="18.75">
      <c r="A52" s="25" t="s">
        <v>14</v>
      </c>
      <c r="B52" s="25"/>
      <c r="C52" s="25"/>
      <c r="D52" s="25" t="s">
        <v>17</v>
      </c>
      <c r="E52" s="27"/>
      <c r="F52" s="24">
        <f ca="1">IFERROR(__xludf.DUMMYFUNCTION("IMPORTRANGE(""1wt42CYbHkrzVsNlUpoQJgc0kVM6Kxet4nN7G0wwAmf4"",""E52"")"),52)</f>
        <v>52</v>
      </c>
      <c r="G52" s="20">
        <f ca="1">IFERROR(__xludf.DUMMYFUNCTION("IMPORTRANGE(""1wt42CYbHkrzVsNlUpoQJgc0kVM6Kxet4nN7G0wwAmf4"",""f52"")"),55)</f>
        <v>55</v>
      </c>
      <c r="H52" s="21" t="str">
        <f ca="1">IFERROR(__xludf.DUMMYFUNCTION("IMPORTRANGE(""1wt42CYbHkrzVsNlUpoQJgc0kVM6Kxet4nN7G0wwAmf4"",""G50"")"),"")</f>
        <v/>
      </c>
      <c r="I52" s="21" t="str">
        <f ca="1">IFERROR(__xludf.DUMMYFUNCTION("IMPORTRANGE(""1wt42CYbHkrzVsNlUpoQJgc0kVM6Kxet4nN7G0wwAmf4"",""H52"")"),"")</f>
        <v/>
      </c>
      <c r="J52" s="31" t="s">
        <v>38</v>
      </c>
      <c r="K52" s="13"/>
    </row>
    <row r="53" spans="1:11">
      <c r="A53" s="17" t="s">
        <v>44</v>
      </c>
      <c r="B53" s="8"/>
      <c r="C53" s="8"/>
      <c r="D53" s="8"/>
      <c r="E53" s="8"/>
      <c r="F53" s="8"/>
      <c r="G53" s="8"/>
      <c r="H53" s="8"/>
      <c r="I53" s="8"/>
      <c r="J53" s="11"/>
      <c r="K53" s="13"/>
    </row>
    <row r="54" spans="1:11" ht="18.75">
      <c r="A54" s="29" t="str">
        <f ca="1">IFERROR(__xludf.DUMMYFUNCTION("IMPORTRANGE(""1wt42CYbHkrzVsNlUpoQJgc0kVM6Kxet4nN7G0wwAmf4"",""B54"")"),"T01")</f>
        <v>T01</v>
      </c>
      <c r="B54" s="18" t="s">
        <v>40</v>
      </c>
      <c r="C54" s="28" t="s">
        <v>30</v>
      </c>
      <c r="D54" s="18" t="s">
        <v>22</v>
      </c>
      <c r="E54" s="19" t="s">
        <v>45</v>
      </c>
      <c r="F54" s="24">
        <f ca="1">IFERROR(__xludf.DUMMYFUNCTION("IMPORTRANGE(""1wt42CYbHkrzVsNlUpoQJgc0kVM6Kxet4nN7G0wwAmf4"",""E54"")"),92)</f>
        <v>92</v>
      </c>
      <c r="G54" s="24">
        <f ca="1">IFERROR(__xludf.DUMMYFUNCTION("IMPORTRANGE(""1wt42CYbHkrzVsNlUpoQJgc0kVM6Kxet4nN7G0wwAmf4"",""f54"")"),85)</f>
        <v>85</v>
      </c>
      <c r="H54" s="21" t="str">
        <f ca="1">IFERROR(__xludf.DUMMYFUNCTION("IMPORTRANGE(""1wt42CYbHkrzVsNlUpoQJgc0kVM6Kxet4nN7G0wwAmf4"",""G54"")"),"48")</f>
        <v>48</v>
      </c>
      <c r="I54" s="21" t="str">
        <f ca="1">IFERROR(__xludf.DUMMYFUNCTION("IMPORTRANGE(""1wt42CYbHkrzVsNlUpoQJgc0kVM6Kxet4nN7G0wwAmf4"",""H54"")"),"48")</f>
        <v>48</v>
      </c>
      <c r="J54" s="32" t="str">
        <f ca="1">IFERROR(__xludf.DUMMYFUNCTION("IMPORTRANGE(""1wt42CYbHkrzVsNlUpoQJgc0kVM6Kxet4nN7G0wwAmf4"",""J54"")"),"SOLD")</f>
        <v>SOLD</v>
      </c>
      <c r="K54" s="13"/>
    </row>
    <row r="55" spans="1:11" ht="18.75">
      <c r="A55" s="25" t="str">
        <f ca="1">IFERROR(__xludf.DUMMYFUNCTION("IMPORTRANGE(""1wt42CYbHkrzVsNlUpoQJgc0kVM6Kxet4nN7G0wwAmf4"",""B55"")"),"T02")</f>
        <v>T02</v>
      </c>
      <c r="B55" s="18" t="s">
        <v>32</v>
      </c>
      <c r="C55" s="18" t="s">
        <v>33</v>
      </c>
      <c r="D55" s="18" t="s">
        <v>17</v>
      </c>
      <c r="E55" s="23"/>
      <c r="F55" s="24">
        <f ca="1">IFERROR(__xludf.DUMMYFUNCTION("IMPORTRANGE(""1wt42CYbHkrzVsNlUpoQJgc0kVM6Kxet4nN7G0wwAmf4"",""E55"")"),53)</f>
        <v>53</v>
      </c>
      <c r="G55" s="24">
        <f ca="1">IFERROR(__xludf.DUMMYFUNCTION("IMPORTRANGE(""1wt42CYbHkrzVsNlUpoQJgc0kVM6Kxet4nN7G0wwAmf4"",""f55"")"),48)</f>
        <v>48</v>
      </c>
      <c r="H55" s="21" t="str">
        <f ca="1">IFERROR(__xludf.DUMMYFUNCTION("IMPORTRANGE(""1wt42CYbHkrzVsNlUpoQJgc0kVM6Kxet4nN7G0wwAmf4"",""G55"")"),"49")</f>
        <v>49</v>
      </c>
      <c r="I55" s="21" t="str">
        <f ca="1">IFERROR(__xludf.DUMMYFUNCTION("IMPORTRANGE(""1wt42CYbHkrzVsNlUpoQJgc0kVM6Kxet4nN7G0wwAmf4"",""H55"")"),"47")</f>
        <v>47</v>
      </c>
      <c r="J55" s="26">
        <f ca="1">IFERROR(__xludf.DUMMYFUNCTION("IMPORTRANGE(""1wt42CYbHkrzVsNlUpoQJgc0kVM6Kxet4nN7G0wwAmf4"",""J55"")"),174000)</f>
        <v>174000</v>
      </c>
      <c r="K55" s="13"/>
    </row>
    <row r="56" spans="1:11" ht="18.75">
      <c r="A56" s="29" t="str">
        <f ca="1">IFERROR(__xludf.DUMMYFUNCTION("IMPORTRANGE(""1wt42CYbHkrzVsNlUpoQJgc0kVM6Kxet4nN7G0wwAmf4"",""B56"")"),"T03")</f>
        <v>T03</v>
      </c>
      <c r="B56" s="18" t="s">
        <v>32</v>
      </c>
      <c r="C56" s="18" t="s">
        <v>34</v>
      </c>
      <c r="D56" s="18" t="s">
        <v>17</v>
      </c>
      <c r="E56" s="23"/>
      <c r="F56" s="24">
        <f ca="1">IFERROR(__xludf.DUMMYFUNCTION("IMPORTRANGE(""1wt42CYbHkrzVsNlUpoQJgc0kVM6Kxet4nN7G0wwAmf4"",""E56"")"),65)</f>
        <v>65</v>
      </c>
      <c r="G56" s="24">
        <f ca="1">IFERROR(__xludf.DUMMYFUNCTION("IMPORTRANGE(""1wt42CYbHkrzVsNlUpoQJgc0kVM6Kxet4nN7G0wwAmf4"",""f56"")"),61)</f>
        <v>61</v>
      </c>
      <c r="H56" s="21" t="str">
        <f ca="1">IFERROR(__xludf.DUMMYFUNCTION("IMPORTRANGE(""1wt42CYbHkrzVsNlUpoQJgc0kVM6Kxet4nN7G0wwAmf4"",""G56"")"),"50")</f>
        <v>50</v>
      </c>
      <c r="I56" s="21" t="str">
        <f ca="1">IFERROR(__xludf.DUMMYFUNCTION("IMPORTRANGE(""1wt42CYbHkrzVsNlUpoQJgc0kVM6Kxet4nN7G0wwAmf4"",""H56"")"),"46")</f>
        <v>46</v>
      </c>
      <c r="J56" s="22" t="str">
        <f ca="1">IFERROR(__xludf.DUMMYFUNCTION("IMPORTRANGE(""1wt42CYbHkrzVsNlUpoQJgc0kVM6Kxet4nN7G0wwAmf4"",""J6"")"),"SOLD")</f>
        <v>SOLD</v>
      </c>
      <c r="K56" s="13"/>
    </row>
    <row r="57" spans="1:11" ht="18.75">
      <c r="A57" s="29" t="str">
        <f ca="1">IFERROR(__xludf.DUMMYFUNCTION("IMPORTRANGE(""1wt42CYbHkrzVsNlUpoQJgc0kVM6Kxet4nN7G0wwAmf4"",""B57"")"),"T04")</f>
        <v>T04</v>
      </c>
      <c r="B57" s="18" t="s">
        <v>15</v>
      </c>
      <c r="C57" s="18" t="s">
        <v>36</v>
      </c>
      <c r="D57" s="18" t="s">
        <v>22</v>
      </c>
      <c r="E57" s="23"/>
      <c r="F57" s="24">
        <f ca="1">IFERROR(__xludf.DUMMYFUNCTION("IMPORTRANGE(""1wt42CYbHkrzVsNlUpoQJgc0kVM6Kxet4nN7G0wwAmf4"",""E57"")"),82)</f>
        <v>82</v>
      </c>
      <c r="G57" s="24">
        <f ca="1">IFERROR(__xludf.DUMMYFUNCTION("IMPORTRANGE(""1wt42CYbHkrzVsNlUpoQJgc0kVM6Kxet4nN7G0wwAmf4"",""f57"")"),77)</f>
        <v>77</v>
      </c>
      <c r="H57" s="21" t="str">
        <f ca="1">IFERROR(__xludf.DUMMYFUNCTION("IMPORTRANGE(""1wt42CYbHkrzVsNlUpoQJgc0kVM6Kxet4nN7G0wwAmf4"",""G57"")"),"51")</f>
        <v>51</v>
      </c>
      <c r="I57" s="21" t="str">
        <f ca="1">IFERROR(__xludf.DUMMYFUNCTION("IMPORTRANGE(""1wt42CYbHkrzVsNlUpoQJgc0kVM6Kxet4nN7G0wwAmf4"",""H57"")"),"55")</f>
        <v>55</v>
      </c>
      <c r="J57" s="22" t="str">
        <f ca="1">IFERROR(__xludf.DUMMYFUNCTION("IMPORTRANGE(""1wt42CYbHkrzVsNlUpoQJgc0kVM6Kxet4nN7G0wwAmf4"",""J6"")"),"SOLD")</f>
        <v>SOLD</v>
      </c>
      <c r="K57" s="13"/>
    </row>
    <row r="58" spans="1:11" ht="18.75">
      <c r="A58" s="29" t="str">
        <f ca="1">IFERROR(__xludf.DUMMYFUNCTION("IMPORTRANGE(""1wt42CYbHkrzVsNlUpoQJgc0kVM6Kxet4nN7G0wwAmf4"",""B58"")"),"T05")</f>
        <v>T05</v>
      </c>
      <c r="B58" s="18" t="s">
        <v>15</v>
      </c>
      <c r="C58" s="18" t="s">
        <v>16</v>
      </c>
      <c r="D58" s="18" t="s">
        <v>17</v>
      </c>
      <c r="E58" s="23"/>
      <c r="F58" s="24">
        <f ca="1">IFERROR(__xludf.DUMMYFUNCTION("IMPORTRANGE(""1wt42CYbHkrzVsNlUpoQJgc0kVM6Kxet4nN7G0wwAmf4"",""E58"")"),55)</f>
        <v>55</v>
      </c>
      <c r="G58" s="24">
        <f ca="1">IFERROR(__xludf.DUMMYFUNCTION("IMPORTRANGE(""1wt42CYbHkrzVsNlUpoQJgc0kVM6Kxet4nN7G0wwAmf4"",""f58"")"),53)</f>
        <v>53</v>
      </c>
      <c r="H58" s="21" t="str">
        <f ca="1">IFERROR(__xludf.DUMMYFUNCTION("IMPORTRANGE(""1wt42CYbHkrzVsNlUpoQJgc0kVM6Kxet4nN7G0wwAmf4"",""G58"")"),"52")</f>
        <v>52</v>
      </c>
      <c r="I58" s="21" t="str">
        <f ca="1">IFERROR(__xludf.DUMMYFUNCTION("IMPORTRANGE(""1wt42CYbHkrzVsNlUpoQJgc0kVM6Kxet4nN7G0wwAmf4"",""H58"")"),"53")</f>
        <v>53</v>
      </c>
      <c r="J58" s="22" t="str">
        <f ca="1">IFERROR(__xludf.DUMMYFUNCTION("IMPORTRANGE(""1wt42CYbHkrzVsNlUpoQJgc0kVM6Kxet4nN7G0wwAmf4"",""J6"")"),"SOLD")</f>
        <v>SOLD</v>
      </c>
      <c r="K58" s="13"/>
    </row>
    <row r="59" spans="1:11" ht="18.75">
      <c r="A59" s="29" t="str">
        <f ca="1">IFERROR(__xludf.DUMMYFUNCTION("IMPORTRANGE(""1wt42CYbHkrzVsNlUpoQJgc0kVM6Kxet4nN7G0wwAmf4"",""B59"")"),"Т09")</f>
        <v>Т09</v>
      </c>
      <c r="B59" s="18" t="s">
        <v>32</v>
      </c>
      <c r="C59" s="29" t="s">
        <v>37</v>
      </c>
      <c r="D59" s="29" t="s">
        <v>17</v>
      </c>
      <c r="E59" s="23"/>
      <c r="F59" s="24">
        <f ca="1">IFERROR(__xludf.DUMMYFUNCTION("IMPORTRANGE(""1wt42CYbHkrzVsNlUpoQJgc0kVM6Kxet4nN7G0wwAmf4"",""E59"")"),46)</f>
        <v>46</v>
      </c>
      <c r="G59" s="20" t="str">
        <f ca="1">IFERROR(__xludf.DUMMYFUNCTION("IMPORTRANGE(""1wt42CYbHkrzVsNlUpoQJgc0kVM6Kxet4nN7G0wwAmf4"",""f59"")"),"42")</f>
        <v>42</v>
      </c>
      <c r="H59" s="21" t="str">
        <f ca="1">IFERROR(__xludf.DUMMYFUNCTION("IMPORTRANGE(""1wt42CYbHkrzVsNlUpoQJgc0kVM6Kxet4nN7G0wwAmf4"",""G59"")")," ")</f>
        <v xml:space="preserve"> </v>
      </c>
      <c r="I59" s="21" t="str">
        <f ca="1">IFERROR(__xludf.DUMMYFUNCTION("IMPORTRANGE(""1wt42CYbHkrzVsNlUpoQJgc0kVM6Kxet4nN7G0wwAmf4"",""H59"")"),"49")</f>
        <v>49</v>
      </c>
      <c r="J59" s="22" t="str">
        <f ca="1">IFERROR(__xludf.DUMMYFUNCTION("IMPORTRANGE(""1wt42CYbHkrzVsNlUpoQJgc0kVM6Kxet4nN7G0wwAmf4"",""J6"")"),"SOLD")</f>
        <v>SOLD</v>
      </c>
      <c r="K59" s="13"/>
    </row>
    <row r="60" spans="1:11" ht="18.75">
      <c r="A60" s="29" t="str">
        <f ca="1">IFERROR(__xludf.DUMMYFUNCTION("IMPORTRANGE(""1wt42CYbHkrzVsNlUpoQJgc0kVM6Kxet4nN7G0wwAmf4"",""B60"")"),"T02")</f>
        <v>T02</v>
      </c>
      <c r="B60" s="25"/>
      <c r="C60" s="25"/>
      <c r="D60" s="25" t="s">
        <v>17</v>
      </c>
      <c r="E60" s="23"/>
      <c r="F60" s="24">
        <f ca="1">IFERROR(__xludf.DUMMYFUNCTION("IMPORTRANGE(""1wt42CYbHkrzVsNlUpoQJgc0kVM6Kxet4nN7G0wwAmf4"",""E60"")"),54)</f>
        <v>54</v>
      </c>
      <c r="G60" s="20" t="str">
        <f ca="1">IFERROR(__xludf.DUMMYFUNCTION("IMPORTRANGE(""1wt42CYbHkrzVsNlUpoQJgc0kVM6Kxet4nN7G0wwAmf4"",""f60"")"),"47")</f>
        <v>47</v>
      </c>
      <c r="H60" s="21" t="str">
        <f ca="1">IFERROR(__xludf.DUMMYFUNCTION("IMPORTRANGE(""1wt42CYbHkrzVsNlUpoQJgc0kVM6Kxet4nN7G0wwAmf4"",""G59"")")," ")</f>
        <v xml:space="preserve"> </v>
      </c>
      <c r="I60" s="21"/>
      <c r="J60" s="32" t="str">
        <f ca="1">IFERROR(__xludf.DUMMYFUNCTION("IMPORTRANGE(""1wt42CYbHkrzVsNlUpoQJgc0kVM6Kxet4nN7G0wwAmf4"",""J60"")"),"SOLD")</f>
        <v>SOLD</v>
      </c>
      <c r="K60" s="13"/>
    </row>
    <row r="61" spans="1:11" ht="18.75">
      <c r="A61" s="29" t="str">
        <f ca="1">IFERROR(__xludf.DUMMYFUNCTION("IMPORTRANGE(""1wt42CYbHkrzVsNlUpoQJgc0kVM6Kxet4nN7G0wwAmf4"",""B61"")"),"T03")</f>
        <v>T03</v>
      </c>
      <c r="B61" s="25"/>
      <c r="C61" s="25"/>
      <c r="D61" s="25" t="s">
        <v>17</v>
      </c>
      <c r="E61" s="23"/>
      <c r="F61" s="24">
        <f ca="1">IFERROR(__xludf.DUMMYFUNCTION("IMPORTRANGE(""1wt42CYbHkrzVsNlUpoQJgc0kVM6Kxet4nN7G0wwAmf4"",""E61"")"),65)</f>
        <v>65</v>
      </c>
      <c r="G61" s="20" t="str">
        <f ca="1">IFERROR(__xludf.DUMMYFUNCTION("IMPORTRANGE(""1wt42CYbHkrzVsNlUpoQJgc0kVM6Kxet4nN7G0wwAmf4"",""f61"")"),"61")</f>
        <v>61</v>
      </c>
      <c r="H61" s="21"/>
      <c r="I61" s="21"/>
      <c r="J61" s="32" t="str">
        <f ca="1">IFERROR(__xludf.DUMMYFUNCTION("IMPORTRANGE(""1wt42CYbHkrzVsNlUpoQJgc0kVM6Kxet4nN7G0wwAmf4"",""J61"")"),"SOLD")</f>
        <v>SOLD</v>
      </c>
      <c r="K61" s="13"/>
    </row>
    <row r="62" spans="1:11" ht="18.75">
      <c r="A62" s="29" t="str">
        <f ca="1">IFERROR(__xludf.DUMMYFUNCTION("IMPORTRANGE(""1wt42CYbHkrzVsNlUpoQJgc0kVM6Kxet4nN7G0wwAmf4"",""B62"")"),"T03")</f>
        <v>T03</v>
      </c>
      <c r="B62" s="25"/>
      <c r="C62" s="25"/>
      <c r="D62" s="25" t="s">
        <v>17</v>
      </c>
      <c r="E62" s="23"/>
      <c r="F62" s="24">
        <f ca="1">IFERROR(__xludf.DUMMYFUNCTION("IMPORTRANGE(""1wt42CYbHkrzVsNlUpoQJgc0kVM6Kxet4nN7G0wwAmf4"",""E62"")"),65)</f>
        <v>65</v>
      </c>
      <c r="G62" s="20" t="str">
        <f ca="1">IFERROR(__xludf.DUMMYFUNCTION("IMPORTRANGE(""1wt42CYbHkrzVsNlUpoQJgc0kVM6Kxet4nN7G0wwAmf4"",""f62"")"),"61")</f>
        <v>61</v>
      </c>
      <c r="H62" s="21"/>
      <c r="I62" s="21"/>
      <c r="J62" s="32" t="str">
        <f ca="1">IFERROR(__xludf.DUMMYFUNCTION("IMPORTRANGE(""1wt42CYbHkrzVsNlUpoQJgc0kVM6Kxet4nN7G0wwAmf4"",""J62"")"),"SOLD")</f>
        <v>SOLD</v>
      </c>
      <c r="K62" s="13"/>
    </row>
    <row r="63" spans="1:11" ht="18.75">
      <c r="A63" s="29" t="str">
        <f ca="1">IFERROR(__xludf.DUMMYFUNCTION("IMPORTRANGE(""1wt42CYbHkrzVsNlUpoQJgc0kVM6Kxet4nN7G0wwAmf4"",""B63"")"),"T04")</f>
        <v>T04</v>
      </c>
      <c r="B63" s="25"/>
      <c r="C63" s="25"/>
      <c r="D63" s="25" t="s">
        <v>17</v>
      </c>
      <c r="E63" s="23"/>
      <c r="F63" s="24">
        <f ca="1">IFERROR(__xludf.DUMMYFUNCTION("IMPORTRANGE(""1wt42CYbHkrzVsNlUpoQJgc0kVM6Kxet4nN7G0wwAmf4"",""E63"")"),55)</f>
        <v>55</v>
      </c>
      <c r="G63" s="20" t="str">
        <f ca="1">IFERROR(__xludf.DUMMYFUNCTION("IMPORTRANGE(""1wt42CYbHkrzVsNlUpoQJgc0kVM6Kxet4nN7G0wwAmf4"",""f63"")"),"52")</f>
        <v>52</v>
      </c>
      <c r="H63" s="21"/>
      <c r="I63" s="21"/>
      <c r="J63" s="32" t="str">
        <f ca="1">IFERROR(__xludf.DUMMYFUNCTION("IMPORTRANGE(""1wt42CYbHkrzVsNlUpoQJgc0kVM6Kxet4nN7G0wwAmf4"",""J63"")"),"SOLD")</f>
        <v>SOLD</v>
      </c>
      <c r="K63" s="13"/>
    </row>
    <row r="64" spans="1:11" ht="18.75">
      <c r="A64" s="29" t="str">
        <f ca="1">IFERROR(__xludf.DUMMYFUNCTION("IMPORTRANGE(""1wt42CYbHkrzVsNlUpoQJgc0kVM6Kxet4nN7G0wwAmf4"",""B64"")"),"T04")</f>
        <v>T04</v>
      </c>
      <c r="B64" s="25"/>
      <c r="C64" s="25"/>
      <c r="D64" s="25" t="s">
        <v>17</v>
      </c>
      <c r="E64" s="23"/>
      <c r="F64" s="24">
        <f ca="1">IFERROR(__xludf.DUMMYFUNCTION("IMPORTRANGE(""1wt42CYbHkrzVsNlUpoQJgc0kVM6Kxet4nN7G0wwAmf4"",""E64"")"),55)</f>
        <v>55</v>
      </c>
      <c r="G64" s="20" t="str">
        <f ca="1">IFERROR(__xludf.DUMMYFUNCTION("IMPORTRANGE(""1wt42CYbHkrzVsNlUpoQJgc0kVM6Kxet4nN7G0wwAmf4"",""f64"")"),"52")</f>
        <v>52</v>
      </c>
      <c r="H64" s="21"/>
      <c r="I64" s="21"/>
      <c r="J64" s="32" t="str">
        <f ca="1">IFERROR(__xludf.DUMMYFUNCTION("IMPORTRANGE(""1wt42CYbHkrzVsNlUpoQJgc0kVM6Kxet4nN7G0wwAmf4"",""J63"")"),"SOLD")</f>
        <v>SOLD</v>
      </c>
      <c r="K64" s="13"/>
    </row>
    <row r="65" spans="1:11" ht="18.75">
      <c r="A65" s="29" t="str">
        <f ca="1">IFERROR(__xludf.DUMMYFUNCTION("IMPORTRANGE(""1wt42CYbHkrzVsNlUpoQJgc0kVM6Kxet4nN7G0wwAmf4"",""B65"")"),"T05")</f>
        <v>T05</v>
      </c>
      <c r="B65" s="25"/>
      <c r="C65" s="25"/>
      <c r="D65" s="25" t="s">
        <v>17</v>
      </c>
      <c r="E65" s="27"/>
      <c r="F65" s="24">
        <f ca="1">IFERROR(__xludf.DUMMYFUNCTION("IMPORTRANGE(""1wt42CYbHkrzVsNlUpoQJgc0kVM6Kxet4nN7G0wwAmf4"",""E65"")"),55)</f>
        <v>55</v>
      </c>
      <c r="G65" s="20" t="str">
        <f ca="1">IFERROR(__xludf.DUMMYFUNCTION("IMPORTRANGE(""1wt42CYbHkrzVsNlUpoQJgc0kVM6Kxet4nN7G0wwAmf4"",""f65"")"),"52")</f>
        <v>52</v>
      </c>
      <c r="H65" s="21"/>
      <c r="I65" s="21"/>
      <c r="J65" s="32" t="str">
        <f ca="1">IFERROR(__xludf.DUMMYFUNCTION("IMPORTRANGE(""1wt42CYbHkrzVsNlUpoQJgc0kVM6Kxet4nN7G0wwAmf4"",""J64"")"),"SOLD")</f>
        <v>SOLD</v>
      </c>
      <c r="K65" s="13"/>
    </row>
    <row r="66" spans="1:11">
      <c r="A66" s="17" t="s">
        <v>46</v>
      </c>
      <c r="B66" s="8"/>
      <c r="C66" s="8"/>
      <c r="D66" s="8"/>
      <c r="E66" s="8"/>
      <c r="F66" s="8"/>
      <c r="G66" s="8"/>
      <c r="H66" s="8"/>
      <c r="I66" s="8"/>
      <c r="J66" s="11"/>
      <c r="K66" s="13"/>
    </row>
    <row r="67" spans="1:11" ht="18.75">
      <c r="A67" s="29" t="str">
        <f ca="1">IFERROR(__xludf.DUMMYFUNCTION("IMPORTRANGE(""1wt42CYbHkrzVsNlUpoQJgc0kVM6Kxet4nN7G0wwAmf4"",""B67"")"),"D01")</f>
        <v>D01</v>
      </c>
      <c r="B67" s="29" t="s">
        <v>0</v>
      </c>
      <c r="C67" s="29" t="s">
        <v>0</v>
      </c>
      <c r="D67" s="29" t="str">
        <f ca="1">IFERROR(__xludf.DUMMYFUNCTION("IMPORTRANGE(""1wt42CYbHkrzVsNlUpoQJgc0kVM6Kxet4nN7G0wwAmf4"",""C67"")"),"3+1 D")</f>
        <v>3+1 D</v>
      </c>
      <c r="E67" s="33" t="s">
        <v>47</v>
      </c>
      <c r="F67" s="24">
        <f ca="1">IFERROR(__xludf.DUMMYFUNCTION("IMPORTRANGE(""1wt42CYbHkrzVsNlUpoQJgc0kVM6Kxet4nN7G0wwAmf4"",""E67"")"),121)</f>
        <v>121</v>
      </c>
      <c r="G67" s="24">
        <f ca="1">IFERROR(__xludf.DUMMYFUNCTION("IMPORTRANGE(""1wt42CYbHkrzVsNlUpoQJgc0kVM6Kxet4nN7G0wwAmf4"",""f67"")"),108)</f>
        <v>108</v>
      </c>
      <c r="H67" s="34" t="str">
        <f ca="1">IFERROR(__xludf.DUMMYFUNCTION("IMPORTRANGE(""1wt42CYbHkrzVsNlUpoQJgc0kVM6Kxet4nN7G0wwAmf4"",""G67"")"),"58")</f>
        <v>58</v>
      </c>
      <c r="I67" s="11"/>
      <c r="J67" s="26">
        <f ca="1">IFERROR(__xludf.DUMMYFUNCTION("IMPORTRANGE(""1wt42CYbHkrzVsNlUpoQJgc0kVM6Kxet4nN7G0wwAmf4"",""J67"")"),461000)</f>
        <v>461000</v>
      </c>
      <c r="K67" s="13"/>
    </row>
    <row r="68" spans="1:11" ht="18.75">
      <c r="A68" s="25" t="str">
        <f ca="1">IFERROR(__xludf.DUMMYFUNCTION("IMPORTRANGE(""1wt42CYbHkrzVsNlUpoQJgc0kVM6Kxet4nN7G0wwAmf4"",""B68"")"),"D02")</f>
        <v>D02</v>
      </c>
      <c r="B68" s="35" t="s">
        <v>0</v>
      </c>
      <c r="C68" s="25"/>
      <c r="D68" s="25" t="str">
        <f ca="1">IFERROR(__xludf.DUMMYFUNCTION("IMPORTRANGE(""1wt42CYbHkrzVsNlUpoQJgc0kVM6Kxet4nN7G0wwAmf4"",""C68"")"),"1+1")</f>
        <v>1+1</v>
      </c>
      <c r="E68" s="23"/>
      <c r="F68" s="24">
        <f ca="1">IFERROR(__xludf.DUMMYFUNCTION("IMPORTRANGE(""1wt42CYbHkrzVsNlUpoQJgc0kVM6Kxet4nN7G0wwAmf4"",""E68"")"),109)</f>
        <v>109</v>
      </c>
      <c r="G68" s="24">
        <f ca="1">IFERROR(__xludf.DUMMYFUNCTION("IMPORTRANGE(""1wt42CYbHkrzVsNlUpoQJgc0kVM6Kxet4nN7G0wwAmf4"",""f68"")"),99)</f>
        <v>99</v>
      </c>
      <c r="H68" s="34" t="str">
        <f ca="1">IFERROR(__xludf.DUMMYFUNCTION("IMPORTRANGE(""1wt42CYbHkrzVsNlUpoQJgc0kVM6Kxet4nN7G0wwAmf4"",""G68"")"),"59")</f>
        <v>59</v>
      </c>
      <c r="I68" s="11"/>
      <c r="J68" s="32" t="str">
        <f ca="1">IFERROR(__xludf.DUMMYFUNCTION("IMPORTRANGE(""1wt42CYbHkrzVsNlUpoQJgc0kVM6Kxet4nN7G0wwAmf4"",""J64"")"),"SOLD")</f>
        <v>SOLD</v>
      </c>
      <c r="K68" s="13"/>
    </row>
    <row r="69" spans="1:11" ht="18.75">
      <c r="A69" s="29" t="str">
        <f ca="1">IFERROR(__xludf.DUMMYFUNCTION("IMPORTRANGE(""1wt42CYbHkrzVsNlUpoQJgc0kVM6Kxet4nN7G0wwAmf4"",""B69"")"),"Т01")</f>
        <v>Т01</v>
      </c>
      <c r="B69" s="36" t="s">
        <v>0</v>
      </c>
      <c r="C69" s="29"/>
      <c r="D69" s="29" t="str">
        <f ca="1">IFERROR(__xludf.DUMMYFUNCTION("IMPORTRANGE(""1wt42CYbHkrzVsNlUpoQJgc0kVM6Kxet4nN7G0wwAmf4"",""C69"")"),"1+1")</f>
        <v>1+1</v>
      </c>
      <c r="E69" s="23"/>
      <c r="F69" s="24">
        <f ca="1">IFERROR(__xludf.DUMMYFUNCTION("IMPORTRANGE(""1wt42CYbHkrzVsNlUpoQJgc0kVM6Kxet4nN7G0wwAmf4"",""E69"")"),64)</f>
        <v>64</v>
      </c>
      <c r="G69" s="24">
        <f ca="1">IFERROR(__xludf.DUMMYFUNCTION("IMPORTRANGE(""1wt42CYbHkrzVsNlUpoQJgc0kVM6Kxet4nN7G0wwAmf4"",""f69"")"),58)</f>
        <v>58</v>
      </c>
      <c r="H69" s="34" t="str">
        <f ca="1">IFERROR(__xludf.DUMMYFUNCTION("IMPORTRANGE(""1wt42CYbHkrzVsNlUpoQJgc0kVM6Kxet4nN7G0wwAmf4"",""G69"")"),"60")</f>
        <v>60</v>
      </c>
      <c r="I69" s="11"/>
      <c r="J69" s="32" t="str">
        <f ca="1">IFERROR(__xludf.DUMMYFUNCTION("IMPORTRANGE(""1wt42CYbHkrzVsNlUpoQJgc0kVM6Kxet4nN7G0wwAmf4"",""J64"")"),"SOLD")</f>
        <v>SOLD</v>
      </c>
      <c r="K69" s="13"/>
    </row>
    <row r="70" spans="1:11" ht="18.75">
      <c r="A70" s="29" t="str">
        <f ca="1">IFERROR(__xludf.DUMMYFUNCTION("IMPORTRANGE(""1wt42CYbHkrzVsNlUpoQJgc0kVM6Kxet4nN7G0wwAmf4"",""B70"")"),"D03")</f>
        <v>D03</v>
      </c>
      <c r="B70" s="36" t="s">
        <v>0</v>
      </c>
      <c r="C70" s="29"/>
      <c r="D70" s="29" t="str">
        <f ca="1">IFERROR(__xludf.DUMMYFUNCTION("IMPORTRANGE(""1wt42CYbHkrzVsNlUpoQJgc0kVM6Kxet4nN7G0wwAmf4"",""C70"")"),"3+1 D")</f>
        <v>3+1 D</v>
      </c>
      <c r="E70" s="23"/>
      <c r="F70" s="24">
        <f ca="1">IFERROR(__xludf.DUMMYFUNCTION("IMPORTRANGE(""1wt42CYbHkrzVsNlUpoQJgc0kVM6Kxet4nN7G0wwAmf4"",""E70"")"),160)</f>
        <v>160</v>
      </c>
      <c r="G70" s="24">
        <f ca="1">IFERROR(__xludf.DUMMYFUNCTION("IMPORTRANGE(""1wt42CYbHkrzVsNlUpoQJgc0kVM6Kxet4nN7G0wwAmf4"",""f70"")"),145)</f>
        <v>145</v>
      </c>
      <c r="H70" s="34" t="str">
        <f ca="1">IFERROR(__xludf.DUMMYFUNCTION("IMPORTRANGE(""1wt42CYbHkrzVsNlUpoQJgc0kVM6Kxet4nN7G0wwAmf4"",""G70"")"),"61")</f>
        <v>61</v>
      </c>
      <c r="I70" s="11"/>
      <c r="J70" s="26">
        <f ca="1">IFERROR(__xludf.DUMMYFUNCTION("IMPORTRANGE(""1wt42CYbHkrzVsNlUpoQJgc0kVM6Kxet4nN7G0wwAmf4"",""J70"")"),484000)</f>
        <v>484000</v>
      </c>
      <c r="K70" s="13"/>
    </row>
    <row r="71" spans="1:11" ht="18.75">
      <c r="A71" s="29" t="str">
        <f ca="1">IFERROR(__xludf.DUMMYFUNCTION("IMPORTRANGE(""1wt42CYbHkrzVsNlUpoQJgc0kVM6Kxet4nN7G0wwAmf4"",""B71"")"),"D04")</f>
        <v>D04</v>
      </c>
      <c r="B71" s="36" t="s">
        <v>0</v>
      </c>
      <c r="C71" s="29"/>
      <c r="D71" s="29" t="str">
        <f ca="1">IFERROR(__xludf.DUMMYFUNCTION("IMPORTRANGE(""1wt42CYbHkrzVsNlUpoQJgc0kVM6Kxet4nN7G0wwAmf4"",""C71"")"),"3+1 D")</f>
        <v>3+1 D</v>
      </c>
      <c r="E71" s="23"/>
      <c r="F71" s="24">
        <f ca="1">IFERROR(__xludf.DUMMYFUNCTION("IMPORTRANGE(""1wt42CYbHkrzVsNlUpoQJgc0kVM6Kxet4nN7G0wwAmf4"",""E71"")"),126)</f>
        <v>126</v>
      </c>
      <c r="G71" s="24">
        <f ca="1">IFERROR(__xludf.DUMMYFUNCTION("IMPORTRANGE(""1wt42CYbHkrzVsNlUpoQJgc0kVM6Kxet4nN7G0wwAmf4"",""f71"")"),115)</f>
        <v>115</v>
      </c>
      <c r="H71" s="34" t="str">
        <f ca="1">IFERROR(__xludf.DUMMYFUNCTION("IMPORTRANGE(""1wt42CYbHkrzVsNlUpoQJgc0kVM6Kxet4nN7G0wwAmf4"",""G71"")"),"62")</f>
        <v>62</v>
      </c>
      <c r="I71" s="11"/>
      <c r="J71" s="26">
        <f ca="1">IFERROR(__xludf.DUMMYFUNCTION("IMPORTRANGE(""1wt42CYbHkrzVsNlUpoQJgc0kVM6Kxet4nN7G0wwAmf4"",""J71"")"),461000)</f>
        <v>461000</v>
      </c>
      <c r="K71" s="13"/>
    </row>
    <row r="72" spans="1:11" ht="18.75">
      <c r="A72" s="29" t="str">
        <f ca="1">IFERROR(__xludf.DUMMYFUNCTION("IMPORTRANGE(""1wt42CYbHkrzVsNlUpoQJgc0kVM6Kxet4nN7G0wwAmf4"",""B72"")"),"D05")</f>
        <v>D05</v>
      </c>
      <c r="B72" s="36"/>
      <c r="C72" s="28"/>
      <c r="D72" s="29" t="str">
        <f ca="1">IFERROR(__xludf.DUMMYFUNCTION("IMPORTRANGE(""1wt42CYbHkrzVsNlUpoQJgc0kVM6Kxet4nN7G0wwAmf4"",""C72"")"),"3+1 D")</f>
        <v>3+1 D</v>
      </c>
      <c r="E72" s="23"/>
      <c r="F72" s="24">
        <f ca="1">IFERROR(__xludf.DUMMYFUNCTION("IMPORTRANGE(""1wt42CYbHkrzVsNlUpoQJgc0kVM6Kxet4nN7G0wwAmf4"",""E72"")"),144)</f>
        <v>144</v>
      </c>
      <c r="G72" s="24">
        <f ca="1">IFERROR(__xludf.DUMMYFUNCTION("IMPORTRANGE(""1wt42CYbHkrzVsNlUpoQJgc0kVM6Kxet4nN7G0wwAmf4"",""f72"")"),131)</f>
        <v>131</v>
      </c>
      <c r="H72" s="34" t="str">
        <f ca="1">IFERROR(__xludf.DUMMYFUNCTION("IMPORTRANGE(""1wt42CYbHkrzVsNlUpoQJgc0kVM6Kxet4nN7G0wwAmf4"",""G72"")"),"63")</f>
        <v>63</v>
      </c>
      <c r="I72" s="11"/>
      <c r="J72" s="26">
        <f ca="1">IFERROR(__xludf.DUMMYFUNCTION("IMPORTRANGE(""1wt42CYbHkrzVsNlUpoQJgc0kVM6Kxet4nN7G0wwAmf4"",""J72"")"),472500)</f>
        <v>472500</v>
      </c>
      <c r="K72" s="13"/>
    </row>
    <row r="73" spans="1:11" ht="18.75">
      <c r="A73" s="29" t="str">
        <f ca="1">IFERROR(__xludf.DUMMYFUNCTION("IMPORTRANGE(""1wt42CYbHkrzVsNlUpoQJgc0kVM6Kxet4nN7G0wwAmf4"",""B73"")"),"D06")</f>
        <v>D06</v>
      </c>
      <c r="B73" s="36"/>
      <c r="C73" s="29"/>
      <c r="D73" s="29" t="str">
        <f ca="1">IFERROR(__xludf.DUMMYFUNCTION("IMPORTRANGE(""1wt42CYbHkrzVsNlUpoQJgc0kVM6Kxet4nN7G0wwAmf4"",""C73"")"),"4+1 D")</f>
        <v>4+1 D</v>
      </c>
      <c r="E73" s="23"/>
      <c r="F73" s="24">
        <f ca="1">IFERROR(__xludf.DUMMYFUNCTION("IMPORTRANGE(""1wt42CYbHkrzVsNlUpoQJgc0kVM6Kxet4nN7G0wwAmf4"",""E73"")"),136)</f>
        <v>136</v>
      </c>
      <c r="G73" s="24">
        <f ca="1">IFERROR(__xludf.DUMMYFUNCTION("IMPORTRANGE(""1wt42CYbHkrzVsNlUpoQJgc0kVM6Kxet4nN7G0wwAmf4"",""f73"")"),124)</f>
        <v>124</v>
      </c>
      <c r="H73" s="34" t="str">
        <f ca="1">IFERROR(__xludf.DUMMYFUNCTION("IMPORTRANGE(""1wt42CYbHkrzVsNlUpoQJgc0kVM6Kxet4nN7G0wwAmf4"",""G73"")"),"64")</f>
        <v>64</v>
      </c>
      <c r="I73" s="11"/>
      <c r="J73" s="26">
        <f ca="1">IFERROR(__xludf.DUMMYFUNCTION("IMPORTRANGE(""1wt42CYbHkrzVsNlUpoQJgc0kVM6Kxet4nN7G0wwAmf4"",""J73"")"),472500)</f>
        <v>472500</v>
      </c>
      <c r="K73" s="13"/>
    </row>
    <row r="74" spans="1:11" ht="18.75">
      <c r="A74" s="29" t="str">
        <f ca="1">IFERROR(__xludf.DUMMYFUNCTION("IMPORTRANGE(""1wt42CYbHkrzVsNlUpoQJgc0kVM6Kxet4nN7G0wwAmf4"",""B74"")"),"D07")</f>
        <v>D07</v>
      </c>
      <c r="B74" s="36"/>
      <c r="C74" s="29"/>
      <c r="D74" s="29" t="str">
        <f ca="1">IFERROR(__xludf.DUMMYFUNCTION("IMPORTRANGE(""1wt42CYbHkrzVsNlUpoQJgc0kVM6Kxet4nN7G0wwAmf4"",""C74"")"),"3+1 D")</f>
        <v>3+1 D</v>
      </c>
      <c r="E74" s="23"/>
      <c r="F74" s="24">
        <f ca="1">IFERROR(__xludf.DUMMYFUNCTION("IMPORTRANGE(""1wt42CYbHkrzVsNlUpoQJgc0kVM6Kxet4nN7G0wwAmf4"",""E74"")"),114)</f>
        <v>114</v>
      </c>
      <c r="G74" s="24">
        <f ca="1">IFERROR(__xludf.DUMMYFUNCTION("IMPORTRANGE(""1wt42CYbHkrzVsNlUpoQJgc0kVM6Kxet4nN7G0wwAmf4"",""f74"")"),104)</f>
        <v>104</v>
      </c>
      <c r="H74" s="34" t="str">
        <f ca="1">IFERROR(__xludf.DUMMYFUNCTION("IMPORTRANGE(""1wt42CYbHkrzVsNlUpoQJgc0kVM6Kxet4nN7G0wwAmf4"",""G74"")"),"65")</f>
        <v>65</v>
      </c>
      <c r="I74" s="11"/>
      <c r="J74" s="26">
        <f ca="1">IFERROR(__xludf.DUMMYFUNCTION("IMPORTRANGE(""1wt42CYbHkrzVsNlUpoQJgc0kVM6Kxet4nN7G0wwAmf4"",""J74"")"),461000)</f>
        <v>461000</v>
      </c>
      <c r="K74" s="13"/>
    </row>
    <row r="75" spans="1:11" ht="18.75">
      <c r="A75" s="29" t="str">
        <f ca="1">IFERROR(__xludf.DUMMYFUNCTION("IMPORTRANGE(""1wt42CYbHkrzVsNlUpoQJgc0kVM6Kxet4nN7G0wwAmf4"",""B75"")"),"D08")</f>
        <v>D08</v>
      </c>
      <c r="B75" s="36"/>
      <c r="C75" s="29"/>
      <c r="D75" s="29" t="str">
        <f ca="1">IFERROR(__xludf.DUMMYFUNCTION("IMPORTRANGE(""1wt42CYbHkrzVsNlUpoQJgc0kVM6Kxet4nN7G0wwAmf4"",""C75"")"),"3+1 D")</f>
        <v>3+1 D</v>
      </c>
      <c r="E75" s="23"/>
      <c r="F75" s="24">
        <f ca="1">IFERROR(__xludf.DUMMYFUNCTION("IMPORTRANGE(""1wt42CYbHkrzVsNlUpoQJgc0kVM6Kxet4nN7G0wwAmf4"",""E75"")"),124)</f>
        <v>124</v>
      </c>
      <c r="G75" s="24">
        <f ca="1">IFERROR(__xludf.DUMMYFUNCTION("IMPORTRANGE(""1wt42CYbHkrzVsNlUpoQJgc0kVM6Kxet4nN7G0wwAmf4"",""f75"")"),112)</f>
        <v>112</v>
      </c>
      <c r="H75" s="34" t="str">
        <f ca="1">IFERROR(__xludf.DUMMYFUNCTION("IMPORTRANGE(""1wt42CYbHkrzVsNlUpoQJgc0kVM6Kxet4nN7G0wwAmf4"",""G75"")"),"66")</f>
        <v>66</v>
      </c>
      <c r="I75" s="11"/>
      <c r="J75" s="26">
        <f ca="1">IFERROR(__xludf.DUMMYFUNCTION("IMPORTRANGE(""1wt42CYbHkrzVsNlUpoQJgc0kVM6Kxet4nN7G0wwAmf4"",""J75"")"),461000)</f>
        <v>461000</v>
      </c>
      <c r="K75" s="13"/>
    </row>
    <row r="76" spans="1:11" ht="18.75">
      <c r="A76" s="29" t="str">
        <f ca="1">IFERROR(__xludf.DUMMYFUNCTION("IMPORTRANGE(""1wt42CYbHkrzVsNlUpoQJgc0kVM6Kxet4nN7G0wwAmf4"",""B76"")"),"D09")</f>
        <v>D09</v>
      </c>
      <c r="B76" s="36"/>
      <c r="C76" s="29"/>
      <c r="D76" s="29" t="str">
        <f ca="1">IFERROR(__xludf.DUMMYFUNCTION("IMPORTRANGE(""1wt42CYbHkrzVsNlUpoQJgc0kVM6Kxet4nN7G0wwAmf4"",""C76"")"),"4+1 D")</f>
        <v>4+1 D</v>
      </c>
      <c r="E76" s="23"/>
      <c r="F76" s="24">
        <f ca="1">IFERROR(__xludf.DUMMYFUNCTION("IMPORTRANGE(""1wt42CYbHkrzVsNlUpoQJgc0kVM6Kxet4nN7G0wwAmf4"",""E76"")"),142)</f>
        <v>142</v>
      </c>
      <c r="G76" s="24">
        <f ca="1">IFERROR(__xludf.DUMMYFUNCTION("IMPORTRANGE(""1wt42CYbHkrzVsNlUpoQJgc0kVM6Kxet4nN7G0wwAmf4"",""f76"")"),130)</f>
        <v>130</v>
      </c>
      <c r="H76" s="34" t="str">
        <f ca="1">IFERROR(__xludf.DUMMYFUNCTION("IMPORTRANGE(""1wt42CYbHkrzVsNlUpoQJgc0kVM6Kxet4nN7G0wwAmf4"",""G76"")"),"67")</f>
        <v>67</v>
      </c>
      <c r="I76" s="11"/>
      <c r="J76" s="32" t="str">
        <f ca="1">IFERROR(__xludf.DUMMYFUNCTION("IMPORTRANGE(""1wt42CYbHkrzVsNlUpoQJgc0kVM6Kxet4nN7G0wwAmf4"",""J64"")"),"SOLD")</f>
        <v>SOLD</v>
      </c>
      <c r="K76" s="13"/>
    </row>
    <row r="77" spans="1:11" ht="18.75">
      <c r="A77" s="29" t="str">
        <f ca="1">IFERROR(__xludf.DUMMYFUNCTION("IMPORTRANGE(""1wt42CYbHkrzVsNlUpoQJgc0kVM6Kxet4nN7G0wwAmf4"",""B77"")"),"D10")</f>
        <v>D10</v>
      </c>
      <c r="B77" s="36"/>
      <c r="C77" s="29"/>
      <c r="D77" s="29" t="str">
        <f ca="1">IFERROR(__xludf.DUMMYFUNCTION("IMPORTRANGE(""1wt42CYbHkrzVsNlUpoQJgc0kVM6Kxet4nN7G0wwAmf4"",""C77"")"),"4+1 D")</f>
        <v>4+1 D</v>
      </c>
      <c r="E77" s="23"/>
      <c r="F77" s="24">
        <f ca="1">IFERROR(__xludf.DUMMYFUNCTION("IMPORTRANGE(""1wt42CYbHkrzVsNlUpoQJgc0kVM6Kxet4nN7G0wwAmf4"",""E77"")"),156)</f>
        <v>156</v>
      </c>
      <c r="G77" s="24">
        <f ca="1">IFERROR(__xludf.DUMMYFUNCTION("IMPORTRANGE(""1wt42CYbHkrzVsNlUpoQJgc0kVM6Kxet4nN7G0wwAmf4"",""f77"")"),144)</f>
        <v>144</v>
      </c>
      <c r="H77" s="34" t="str">
        <f ca="1">IFERROR(__xludf.DUMMYFUNCTION("IMPORTRANGE(""1wt42CYbHkrzVsNlUpoQJgc0kVM6Kxet4nN7G0wwAmf4"",""G77"")"),"68")</f>
        <v>68</v>
      </c>
      <c r="I77" s="11"/>
      <c r="J77" s="26">
        <f ca="1">IFERROR(__xludf.DUMMYFUNCTION("IMPORTRANGE(""1wt42CYbHkrzVsNlUpoQJgc0kVM6Kxet4nN7G0wwAmf4"",""J77"")"),472500)</f>
        <v>472500</v>
      </c>
      <c r="K77" s="13"/>
    </row>
    <row r="78" spans="1:11" ht="18.75">
      <c r="A78" s="29" t="str">
        <f ca="1">IFERROR(__xludf.DUMMYFUNCTION("IMPORTRANGE(""1wt42CYbHkrzVsNlUpoQJgc0kVM6Kxet4nN7G0wwAmf4"",""B78"")"),"D11")</f>
        <v>D11</v>
      </c>
      <c r="B78" s="36"/>
      <c r="C78" s="29"/>
      <c r="D78" s="29" t="str">
        <f ca="1">IFERROR(__xludf.DUMMYFUNCTION("IMPORTRANGE(""1wt42CYbHkrzVsNlUpoQJgc0kVM6Kxet4nN7G0wwAmf4"",""C78"")"),"3+1 D")</f>
        <v>3+1 D</v>
      </c>
      <c r="E78" s="27"/>
      <c r="F78" s="24">
        <f ca="1">IFERROR(__xludf.DUMMYFUNCTION("IMPORTRANGE(""1wt42CYbHkrzVsNlUpoQJgc0kVM6Kxet4nN7G0wwAmf4"",""E78"")"),141)</f>
        <v>141</v>
      </c>
      <c r="G78" s="24">
        <f ca="1">IFERROR(__xludf.DUMMYFUNCTION("IMPORTRANGE(""1wt42CYbHkrzVsNlUpoQJgc0kVM6Kxet4nN7G0wwAmf4"",""f78"")"),130)</f>
        <v>130</v>
      </c>
      <c r="H78" s="34" t="str">
        <f ca="1">IFERROR(__xludf.DUMMYFUNCTION("IMPORTRANGE(""1wt42CYbHkrzVsNlUpoQJgc0kVM6Kxet4nN7G0wwAmf4"",""G78"")"),"69")</f>
        <v>69</v>
      </c>
      <c r="I78" s="11"/>
      <c r="J78" s="26">
        <f ca="1">IFERROR(__xludf.DUMMYFUNCTION("IMPORTRANGE(""1wt42CYbHkrzVsNlUpoQJgc0kVM6Kxet4nN7G0wwAmf4"",""J78"")"),461000)</f>
        <v>461000</v>
      </c>
      <c r="K78" s="1"/>
    </row>
  </sheetData>
  <mergeCells count="29">
    <mergeCell ref="H74:I74"/>
    <mergeCell ref="H75:I75"/>
    <mergeCell ref="H76:I76"/>
    <mergeCell ref="H77:I77"/>
    <mergeCell ref="H78:I78"/>
    <mergeCell ref="E54:E65"/>
    <mergeCell ref="A66:J66"/>
    <mergeCell ref="E67:E78"/>
    <mergeCell ref="H67:I67"/>
    <mergeCell ref="H68:I68"/>
    <mergeCell ref="H69:I69"/>
    <mergeCell ref="H70:I70"/>
    <mergeCell ref="H71:I71"/>
    <mergeCell ref="H72:I72"/>
    <mergeCell ref="H73:I73"/>
    <mergeCell ref="E15:E26"/>
    <mergeCell ref="A27:J27"/>
    <mergeCell ref="E28:E39"/>
    <mergeCell ref="A40:J40"/>
    <mergeCell ref="E41:E52"/>
    <mergeCell ref="A53:J53"/>
    <mergeCell ref="A2:B2"/>
    <mergeCell ref="C2:D2"/>
    <mergeCell ref="E2:J2"/>
    <mergeCell ref="K2:K3"/>
    <mergeCell ref="A4:J4"/>
    <mergeCell ref="K4:K77"/>
    <mergeCell ref="E5:E13"/>
    <mergeCell ref="A1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Dmx</dc:creator>
  <cp:lastModifiedBy>Dmx</cp:lastModifiedBy>
  <dcterms:created xsi:type="dcterms:W3CDTF">2015-06-05T18:17:20Z</dcterms:created>
  <dcterms:modified xsi:type="dcterms:W3CDTF">2023-06-10T17:34:26Z</dcterms:modified>
</cp:coreProperties>
</file>